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c0000ovant002\_Smt\Ulohy\ROČNÍ PLÁN AKCÍ SMTxxxxx\2020\Oprava mostních objektů na trati FM - ČT\Rozpočet\"/>
    </mc:Choice>
  </mc:AlternateContent>
  <bookViews>
    <workbookView xWindow="0" yWindow="0" windowWidth="28800" windowHeight="11700" firstSheet="4" activeTab="7"/>
  </bookViews>
  <sheets>
    <sheet name="Rekapitulace stavby" sheetId="1" r:id="rId1"/>
    <sheet name="SO 01.1 - železniční svrš..." sheetId="2" r:id="rId2"/>
    <sheet name="SO 01.2 - propustek v km ..." sheetId="3" r:id="rId3"/>
    <sheet name="SO 02.1 - železniční svrš..." sheetId="4" r:id="rId4"/>
    <sheet name="SO 02.2 - propustek v km ..." sheetId="5" r:id="rId5"/>
    <sheet name="SO 03.1 - Železniční svrš..." sheetId="6" r:id="rId6"/>
    <sheet name="SO 03.2 - Propustek v km ..." sheetId="7" r:id="rId7"/>
    <sheet name="VRN - Vedlejší rozpočtové..." sheetId="8" r:id="rId8"/>
    <sheet name="Pokyny pro vyplnění" sheetId="9" r:id="rId9"/>
  </sheets>
  <definedNames>
    <definedName name="_xlnm._FilterDatabase" localSheetId="1" hidden="1">'SO 01.1 - železniční svrš...'!$C$87:$K$221</definedName>
    <definedName name="_xlnm._FilterDatabase" localSheetId="2" hidden="1">'SO 01.2 - propustek v km ...'!$C$95:$K$374</definedName>
    <definedName name="_xlnm._FilterDatabase" localSheetId="3" hidden="1">'SO 02.1 - železniční svrš...'!$C$87:$K$195</definedName>
    <definedName name="_xlnm._FilterDatabase" localSheetId="4" hidden="1">'SO 02.2 - propustek v km ...'!$C$95:$K$363</definedName>
    <definedName name="_xlnm._FilterDatabase" localSheetId="5" hidden="1">'SO 03.1 - Železniční svrš...'!$C$87:$K$185</definedName>
    <definedName name="_xlnm._FilterDatabase" localSheetId="6" hidden="1">'SO 03.2 - Propustek v km ...'!$C$96:$K$352</definedName>
    <definedName name="_xlnm._FilterDatabase" localSheetId="7" hidden="1">'VRN - Vedlejší rozpočtové...'!$C$84:$K$201</definedName>
    <definedName name="_xlnm.Print_Titles" localSheetId="0">'Rekapitulace stavby'!$52:$52</definedName>
    <definedName name="_xlnm.Print_Titles" localSheetId="1">'SO 01.1 - železniční svrš...'!$87:$87</definedName>
    <definedName name="_xlnm.Print_Titles" localSheetId="2">'SO 01.2 - propustek v km ...'!$95:$95</definedName>
    <definedName name="_xlnm.Print_Titles" localSheetId="3">'SO 02.1 - železniční svrš...'!$87:$87</definedName>
    <definedName name="_xlnm.Print_Titles" localSheetId="4">'SO 02.2 - propustek v km ...'!$95:$95</definedName>
    <definedName name="_xlnm.Print_Titles" localSheetId="5">'SO 03.1 - Železniční svrš...'!$87:$87</definedName>
    <definedName name="_xlnm.Print_Titles" localSheetId="6">'SO 03.2 - Propustek v km ...'!$96:$96</definedName>
    <definedName name="_xlnm.Print_Titles" localSheetId="7">'VRN - Vedlejší rozpočtové...'!$84:$84</definedName>
    <definedName name="_xlnm.Print_Area" localSheetId="8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stavby'!$C$42:$AQ$65</definedName>
    <definedName name="_xlnm.Print_Area" localSheetId="1">'SO 01.1 - železniční svrš...'!$C$4:$J$41,'SO 01.1 - železniční svrš...'!$C$47:$J$67,'SO 01.1 - železniční svrš...'!$C$73:$K$221</definedName>
    <definedName name="_xlnm.Print_Area" localSheetId="2">'SO 01.2 - propustek v km ...'!$C$4:$J$41,'SO 01.2 - propustek v km ...'!$C$47:$J$75,'SO 01.2 - propustek v km ...'!$C$81:$K$374</definedName>
    <definedName name="_xlnm.Print_Area" localSheetId="3">'SO 02.1 - železniční svrš...'!$C$4:$J$41,'SO 02.1 - železniční svrš...'!$C$47:$J$67,'SO 02.1 - železniční svrš...'!$C$73:$K$195</definedName>
    <definedName name="_xlnm.Print_Area" localSheetId="4">'SO 02.2 - propustek v km ...'!$C$4:$J$41,'SO 02.2 - propustek v km ...'!$C$47:$J$75,'SO 02.2 - propustek v km ...'!$C$81:$K$363</definedName>
    <definedName name="_xlnm.Print_Area" localSheetId="5">'SO 03.1 - Železniční svrš...'!$C$4:$J$41,'SO 03.1 - Železniční svrš...'!$C$47:$J$67,'SO 03.1 - Železniční svrš...'!$C$73:$K$185</definedName>
    <definedName name="_xlnm.Print_Area" localSheetId="6">'SO 03.2 - Propustek v km ...'!$C$4:$J$41,'SO 03.2 - Propustek v km ...'!$C$47:$J$76,'SO 03.2 - Propustek v km ...'!$C$82:$K$352</definedName>
    <definedName name="_xlnm.Print_Area" localSheetId="7">'VRN - Vedlejší rozpočtové...'!$C$4:$J$39,'VRN - Vedlejší rozpočtové...'!$C$45:$J$66,'VRN - Vedlejší rozpočtové...'!$C$72:$K$201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64" i="1"/>
  <c r="J35" i="8"/>
  <c r="AX64" i="1" s="1"/>
  <c r="BI197" i="8"/>
  <c r="BH197" i="8"/>
  <c r="BG197" i="8"/>
  <c r="BF197" i="8"/>
  <c r="T197" i="8"/>
  <c r="R197" i="8"/>
  <c r="P197" i="8"/>
  <c r="BI192" i="8"/>
  <c r="BH192" i="8"/>
  <c r="BG192" i="8"/>
  <c r="BF192" i="8"/>
  <c r="T192" i="8"/>
  <c r="R192" i="8"/>
  <c r="P192" i="8"/>
  <c r="BI187" i="8"/>
  <c r="BH187" i="8"/>
  <c r="BG187" i="8"/>
  <c r="BF187" i="8"/>
  <c r="T187" i="8"/>
  <c r="R187" i="8"/>
  <c r="P187" i="8"/>
  <c r="BI182" i="8"/>
  <c r="BH182" i="8"/>
  <c r="BG182" i="8"/>
  <c r="BF182" i="8"/>
  <c r="T182" i="8"/>
  <c r="R182" i="8"/>
  <c r="P182" i="8"/>
  <c r="BI177" i="8"/>
  <c r="BH177" i="8"/>
  <c r="BG177" i="8"/>
  <c r="BF177" i="8"/>
  <c r="T177" i="8"/>
  <c r="R177" i="8"/>
  <c r="P177" i="8"/>
  <c r="BI172" i="8"/>
  <c r="BH172" i="8"/>
  <c r="BG172" i="8"/>
  <c r="BF172" i="8"/>
  <c r="T172" i="8"/>
  <c r="R172" i="8"/>
  <c r="P172" i="8"/>
  <c r="BI167" i="8"/>
  <c r="BH167" i="8"/>
  <c r="BG167" i="8"/>
  <c r="BF167" i="8"/>
  <c r="T167" i="8"/>
  <c r="R167" i="8"/>
  <c r="P167" i="8"/>
  <c r="BI161" i="8"/>
  <c r="BH161" i="8"/>
  <c r="BG161" i="8"/>
  <c r="BF161" i="8"/>
  <c r="T161" i="8"/>
  <c r="T160" i="8"/>
  <c r="R161" i="8"/>
  <c r="R160" i="8"/>
  <c r="P161" i="8"/>
  <c r="P160" i="8"/>
  <c r="BI155" i="8"/>
  <c r="BH155" i="8"/>
  <c r="BG155" i="8"/>
  <c r="BF155" i="8"/>
  <c r="T155" i="8"/>
  <c r="R155" i="8"/>
  <c r="P155" i="8"/>
  <c r="BI150" i="8"/>
  <c r="BH150" i="8"/>
  <c r="BG150" i="8"/>
  <c r="BF150" i="8"/>
  <c r="T150" i="8"/>
  <c r="R150" i="8"/>
  <c r="P150" i="8"/>
  <c r="BI145" i="8"/>
  <c r="BH145" i="8"/>
  <c r="BG145" i="8"/>
  <c r="BF145" i="8"/>
  <c r="T145" i="8"/>
  <c r="R145" i="8"/>
  <c r="P145" i="8"/>
  <c r="BI140" i="8"/>
  <c r="BH140" i="8"/>
  <c r="BG140" i="8"/>
  <c r="BF140" i="8"/>
  <c r="T140" i="8"/>
  <c r="R140" i="8"/>
  <c r="P140" i="8"/>
  <c r="BI133" i="8"/>
  <c r="BH133" i="8"/>
  <c r="BG133" i="8"/>
  <c r="BF133" i="8"/>
  <c r="T133" i="8"/>
  <c r="R133" i="8"/>
  <c r="P133" i="8"/>
  <c r="P125" i="8"/>
  <c r="BI126" i="8"/>
  <c r="BH126" i="8"/>
  <c r="BG126" i="8"/>
  <c r="BF126" i="8"/>
  <c r="T126" i="8"/>
  <c r="T125" i="8" s="1"/>
  <c r="R126" i="8"/>
  <c r="R125" i="8" s="1"/>
  <c r="P126" i="8"/>
  <c r="BI119" i="8"/>
  <c r="BH119" i="8"/>
  <c r="BG119" i="8"/>
  <c r="BF119" i="8"/>
  <c r="T119" i="8"/>
  <c r="R119" i="8"/>
  <c r="P119" i="8"/>
  <c r="BI112" i="8"/>
  <c r="BH112" i="8"/>
  <c r="BG112" i="8"/>
  <c r="BF112" i="8"/>
  <c r="T112" i="8"/>
  <c r="R112" i="8"/>
  <c r="P112" i="8"/>
  <c r="BI107" i="8"/>
  <c r="BH107" i="8"/>
  <c r="BG107" i="8"/>
  <c r="BF107" i="8"/>
  <c r="T107" i="8"/>
  <c r="R107" i="8"/>
  <c r="P107" i="8"/>
  <c r="BI102" i="8"/>
  <c r="BH102" i="8"/>
  <c r="BG102" i="8"/>
  <c r="BF102" i="8"/>
  <c r="T102" i="8"/>
  <c r="R102" i="8"/>
  <c r="P102" i="8"/>
  <c r="BI94" i="8"/>
  <c r="BH94" i="8"/>
  <c r="BG94" i="8"/>
  <c r="BF94" i="8"/>
  <c r="T94" i="8"/>
  <c r="R94" i="8"/>
  <c r="P94" i="8"/>
  <c r="BI88" i="8"/>
  <c r="BH88" i="8"/>
  <c r="BG88" i="8"/>
  <c r="BF88" i="8"/>
  <c r="T88" i="8"/>
  <c r="R88" i="8"/>
  <c r="P88" i="8"/>
  <c r="F81" i="8"/>
  <c r="F79" i="8"/>
  <c r="E77" i="8"/>
  <c r="F54" i="8"/>
  <c r="F52" i="8"/>
  <c r="E50" i="8"/>
  <c r="J24" i="8"/>
  <c r="E24" i="8"/>
  <c r="J82" i="8"/>
  <c r="J23" i="8"/>
  <c r="J21" i="8"/>
  <c r="E21" i="8"/>
  <c r="J81" i="8"/>
  <c r="J20" i="8"/>
  <c r="J18" i="8"/>
  <c r="E18" i="8"/>
  <c r="F82" i="8"/>
  <c r="J17" i="8"/>
  <c r="J12" i="8"/>
  <c r="J79" i="8"/>
  <c r="E7" i="8"/>
  <c r="E75" i="8" s="1"/>
  <c r="J39" i="7"/>
  <c r="J38" i="7"/>
  <c r="AY63" i="1"/>
  <c r="J37" i="7"/>
  <c r="AX63" i="1"/>
  <c r="BI348" i="7"/>
  <c r="BH348" i="7"/>
  <c r="BG348" i="7"/>
  <c r="BF348" i="7"/>
  <c r="T348" i="7"/>
  <c r="R348" i="7"/>
  <c r="P348" i="7"/>
  <c r="BI343" i="7"/>
  <c r="BH343" i="7"/>
  <c r="BG343" i="7"/>
  <c r="BF343" i="7"/>
  <c r="T343" i="7"/>
  <c r="R343" i="7"/>
  <c r="P343" i="7"/>
  <c r="BI339" i="7"/>
  <c r="BH339" i="7"/>
  <c r="BG339" i="7"/>
  <c r="BF339" i="7"/>
  <c r="T339" i="7"/>
  <c r="R339" i="7"/>
  <c r="P339" i="7"/>
  <c r="BI336" i="7"/>
  <c r="BH336" i="7"/>
  <c r="BG336" i="7"/>
  <c r="BF336" i="7"/>
  <c r="T336" i="7"/>
  <c r="R336" i="7"/>
  <c r="P336" i="7"/>
  <c r="BI331" i="7"/>
  <c r="BH331" i="7"/>
  <c r="BG331" i="7"/>
  <c r="BF331" i="7"/>
  <c r="T331" i="7"/>
  <c r="R331" i="7"/>
  <c r="P331" i="7"/>
  <c r="BI328" i="7"/>
  <c r="BH328" i="7"/>
  <c r="BG328" i="7"/>
  <c r="BF328" i="7"/>
  <c r="T328" i="7"/>
  <c r="R328" i="7"/>
  <c r="P328" i="7"/>
  <c r="BI323" i="7"/>
  <c r="BH323" i="7"/>
  <c r="BG323" i="7"/>
  <c r="BF323" i="7"/>
  <c r="T323" i="7"/>
  <c r="R323" i="7"/>
  <c r="P323" i="7"/>
  <c r="BI319" i="7"/>
  <c r="BH319" i="7"/>
  <c r="BG319" i="7"/>
  <c r="BF319" i="7"/>
  <c r="T319" i="7"/>
  <c r="T318" i="7" s="1"/>
  <c r="R319" i="7"/>
  <c r="R318" i="7"/>
  <c r="P319" i="7"/>
  <c r="P318" i="7" s="1"/>
  <c r="BI313" i="7"/>
  <c r="BH313" i="7"/>
  <c r="BG313" i="7"/>
  <c r="BF313" i="7"/>
  <c r="T313" i="7"/>
  <c r="R313" i="7"/>
  <c r="P313" i="7"/>
  <c r="BI311" i="7"/>
  <c r="BH311" i="7"/>
  <c r="BG311" i="7"/>
  <c r="BF311" i="7"/>
  <c r="T311" i="7"/>
  <c r="R311" i="7"/>
  <c r="P311" i="7"/>
  <c r="BI304" i="7"/>
  <c r="BH304" i="7"/>
  <c r="BG304" i="7"/>
  <c r="BF304" i="7"/>
  <c r="T304" i="7"/>
  <c r="R304" i="7"/>
  <c r="P304" i="7"/>
  <c r="BI297" i="7"/>
  <c r="BH297" i="7"/>
  <c r="BG297" i="7"/>
  <c r="BF297" i="7"/>
  <c r="T297" i="7"/>
  <c r="R297" i="7"/>
  <c r="P297" i="7"/>
  <c r="BI292" i="7"/>
  <c r="BH292" i="7"/>
  <c r="BG292" i="7"/>
  <c r="BF292" i="7"/>
  <c r="T292" i="7"/>
  <c r="R292" i="7"/>
  <c r="P292" i="7"/>
  <c r="BI286" i="7"/>
  <c r="BH286" i="7"/>
  <c r="BG286" i="7"/>
  <c r="BF286" i="7"/>
  <c r="T286" i="7"/>
  <c r="R286" i="7"/>
  <c r="P286" i="7"/>
  <c r="BI284" i="7"/>
  <c r="BH284" i="7"/>
  <c r="BG284" i="7"/>
  <c r="BF284" i="7"/>
  <c r="T284" i="7"/>
  <c r="R284" i="7"/>
  <c r="P284" i="7"/>
  <c r="BI278" i="7"/>
  <c r="BH278" i="7"/>
  <c r="BG278" i="7"/>
  <c r="BF278" i="7"/>
  <c r="T278" i="7"/>
  <c r="R278" i="7"/>
  <c r="P278" i="7"/>
  <c r="BI273" i="7"/>
  <c r="BH273" i="7"/>
  <c r="BG273" i="7"/>
  <c r="BF273" i="7"/>
  <c r="T273" i="7"/>
  <c r="R273" i="7"/>
  <c r="P273" i="7"/>
  <c r="BI268" i="7"/>
  <c r="BH268" i="7"/>
  <c r="BG268" i="7"/>
  <c r="BF268" i="7"/>
  <c r="T268" i="7"/>
  <c r="R268" i="7"/>
  <c r="P268" i="7"/>
  <c r="BI262" i="7"/>
  <c r="BH262" i="7"/>
  <c r="BG262" i="7"/>
  <c r="BF262" i="7"/>
  <c r="T262" i="7"/>
  <c r="R262" i="7"/>
  <c r="P262" i="7"/>
  <c r="BI257" i="7"/>
  <c r="BH257" i="7"/>
  <c r="BG257" i="7"/>
  <c r="BF257" i="7"/>
  <c r="T257" i="7"/>
  <c r="R257" i="7"/>
  <c r="P257" i="7"/>
  <c r="BI252" i="7"/>
  <c r="BH252" i="7"/>
  <c r="BG252" i="7"/>
  <c r="BF252" i="7"/>
  <c r="T252" i="7"/>
  <c r="R252" i="7"/>
  <c r="P252" i="7"/>
  <c r="BI245" i="7"/>
  <c r="BH245" i="7"/>
  <c r="BG245" i="7"/>
  <c r="BF245" i="7"/>
  <c r="T245" i="7"/>
  <c r="R245" i="7"/>
  <c r="P245" i="7"/>
  <c r="BI239" i="7"/>
  <c r="BH239" i="7"/>
  <c r="BG239" i="7"/>
  <c r="BF239" i="7"/>
  <c r="T239" i="7"/>
  <c r="R239" i="7"/>
  <c r="P239" i="7"/>
  <c r="BI232" i="7"/>
  <c r="BH232" i="7"/>
  <c r="BG232" i="7"/>
  <c r="BF232" i="7"/>
  <c r="T232" i="7"/>
  <c r="R232" i="7"/>
  <c r="P232" i="7"/>
  <c r="BI227" i="7"/>
  <c r="BH227" i="7"/>
  <c r="BG227" i="7"/>
  <c r="BF227" i="7"/>
  <c r="T227" i="7"/>
  <c r="R227" i="7"/>
  <c r="P227" i="7"/>
  <c r="BI222" i="7"/>
  <c r="BH222" i="7"/>
  <c r="BG222" i="7"/>
  <c r="BF222" i="7"/>
  <c r="T222" i="7"/>
  <c r="R222" i="7"/>
  <c r="P222" i="7"/>
  <c r="BI217" i="7"/>
  <c r="BH217" i="7"/>
  <c r="BG217" i="7"/>
  <c r="BF217" i="7"/>
  <c r="T217" i="7"/>
  <c r="R217" i="7"/>
  <c r="P217" i="7"/>
  <c r="BI212" i="7"/>
  <c r="BH212" i="7"/>
  <c r="BG212" i="7"/>
  <c r="BF212" i="7"/>
  <c r="T212" i="7"/>
  <c r="R212" i="7"/>
  <c r="P212" i="7"/>
  <c r="BI207" i="7"/>
  <c r="BH207" i="7"/>
  <c r="BG207" i="7"/>
  <c r="BF207" i="7"/>
  <c r="T207" i="7"/>
  <c r="R207" i="7"/>
  <c r="P207" i="7"/>
  <c r="BI202" i="7"/>
  <c r="BH202" i="7"/>
  <c r="BG202" i="7"/>
  <c r="BF202" i="7"/>
  <c r="T202" i="7"/>
  <c r="R202" i="7"/>
  <c r="P202" i="7"/>
  <c r="BI197" i="7"/>
  <c r="BH197" i="7"/>
  <c r="BG197" i="7"/>
  <c r="BF197" i="7"/>
  <c r="T197" i="7"/>
  <c r="R197" i="7"/>
  <c r="P197" i="7"/>
  <c r="BI195" i="7"/>
  <c r="BH195" i="7"/>
  <c r="BG195" i="7"/>
  <c r="BF195" i="7"/>
  <c r="T195" i="7"/>
  <c r="R195" i="7"/>
  <c r="P195" i="7"/>
  <c r="BI188" i="7"/>
  <c r="BH188" i="7"/>
  <c r="BG188" i="7"/>
  <c r="BF188" i="7"/>
  <c r="T188" i="7"/>
  <c r="R188" i="7"/>
  <c r="P188" i="7"/>
  <c r="BI184" i="7"/>
  <c r="BH184" i="7"/>
  <c r="BG184" i="7"/>
  <c r="BF184" i="7"/>
  <c r="T184" i="7"/>
  <c r="R184" i="7"/>
  <c r="P184" i="7"/>
  <c r="BI180" i="7"/>
  <c r="BH180" i="7"/>
  <c r="BG180" i="7"/>
  <c r="BF180" i="7"/>
  <c r="T180" i="7"/>
  <c r="R180" i="7"/>
  <c r="P180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55" i="7"/>
  <c r="BH155" i="7"/>
  <c r="BG155" i="7"/>
  <c r="BF155" i="7"/>
  <c r="T155" i="7"/>
  <c r="R155" i="7"/>
  <c r="P155" i="7"/>
  <c r="BI150" i="7"/>
  <c r="BH150" i="7"/>
  <c r="BG150" i="7"/>
  <c r="BF150" i="7"/>
  <c r="T150" i="7"/>
  <c r="R150" i="7"/>
  <c r="P150" i="7"/>
  <c r="BI145" i="7"/>
  <c r="BH145" i="7"/>
  <c r="BG145" i="7"/>
  <c r="BF145" i="7"/>
  <c r="T145" i="7"/>
  <c r="R145" i="7"/>
  <c r="P145" i="7"/>
  <c r="BI140" i="7"/>
  <c r="BH140" i="7"/>
  <c r="BG140" i="7"/>
  <c r="BF140" i="7"/>
  <c r="T140" i="7"/>
  <c r="R140" i="7"/>
  <c r="P140" i="7"/>
  <c r="BI129" i="7"/>
  <c r="BH129" i="7"/>
  <c r="BG129" i="7"/>
  <c r="BF129" i="7"/>
  <c r="T129" i="7"/>
  <c r="R129" i="7"/>
  <c r="P129" i="7"/>
  <c r="BI124" i="7"/>
  <c r="BH124" i="7"/>
  <c r="BG124" i="7"/>
  <c r="BF124" i="7"/>
  <c r="T124" i="7"/>
  <c r="R124" i="7"/>
  <c r="P124" i="7"/>
  <c r="BI119" i="7"/>
  <c r="BH119" i="7"/>
  <c r="BG119" i="7"/>
  <c r="BF119" i="7"/>
  <c r="T119" i="7"/>
  <c r="R119" i="7"/>
  <c r="P119" i="7"/>
  <c r="BI114" i="7"/>
  <c r="BH114" i="7"/>
  <c r="BG114" i="7"/>
  <c r="BF114" i="7"/>
  <c r="T114" i="7"/>
  <c r="R114" i="7"/>
  <c r="P114" i="7"/>
  <c r="BI109" i="7"/>
  <c r="BH109" i="7"/>
  <c r="BG109" i="7"/>
  <c r="BF109" i="7"/>
  <c r="T109" i="7"/>
  <c r="R109" i="7"/>
  <c r="P109" i="7"/>
  <c r="BI105" i="7"/>
  <c r="BH105" i="7"/>
  <c r="BG105" i="7"/>
  <c r="BF105" i="7"/>
  <c r="T105" i="7"/>
  <c r="R105" i="7"/>
  <c r="P105" i="7"/>
  <c r="BI100" i="7"/>
  <c r="BH100" i="7"/>
  <c r="BG100" i="7"/>
  <c r="BF100" i="7"/>
  <c r="T100" i="7"/>
  <c r="R100" i="7"/>
  <c r="P100" i="7"/>
  <c r="F93" i="7"/>
  <c r="F91" i="7"/>
  <c r="E89" i="7"/>
  <c r="F58" i="7"/>
  <c r="F56" i="7"/>
  <c r="E54" i="7"/>
  <c r="J26" i="7"/>
  <c r="E26" i="7"/>
  <c r="J59" i="7"/>
  <c r="J25" i="7"/>
  <c r="J23" i="7"/>
  <c r="E23" i="7"/>
  <c r="J93" i="7"/>
  <c r="J22" i="7"/>
  <c r="J20" i="7"/>
  <c r="E20" i="7"/>
  <c r="F94" i="7"/>
  <c r="J19" i="7"/>
  <c r="J14" i="7"/>
  <c r="J91" i="7"/>
  <c r="E7" i="7"/>
  <c r="E50" i="7" s="1"/>
  <c r="J39" i="6"/>
  <c r="J38" i="6"/>
  <c r="AY62" i="1"/>
  <c r="J37" i="6"/>
  <c r="AX62" i="1"/>
  <c r="BI178" i="6"/>
  <c r="BH178" i="6"/>
  <c r="BG178" i="6"/>
  <c r="BF178" i="6"/>
  <c r="T178" i="6"/>
  <c r="R178" i="6"/>
  <c r="P178" i="6"/>
  <c r="BI171" i="6"/>
  <c r="BH171" i="6"/>
  <c r="BG171" i="6"/>
  <c r="BF171" i="6"/>
  <c r="T171" i="6"/>
  <c r="R171" i="6"/>
  <c r="P171" i="6"/>
  <c r="BI166" i="6"/>
  <c r="BH166" i="6"/>
  <c r="BG166" i="6"/>
  <c r="BF166" i="6"/>
  <c r="T166" i="6"/>
  <c r="R166" i="6"/>
  <c r="P166" i="6"/>
  <c r="BI159" i="6"/>
  <c r="BH159" i="6"/>
  <c r="BG159" i="6"/>
  <c r="BF159" i="6"/>
  <c r="T159" i="6"/>
  <c r="R159" i="6"/>
  <c r="P159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7" i="6"/>
  <c r="BH147" i="6"/>
  <c r="BG147" i="6"/>
  <c r="BF147" i="6"/>
  <c r="T147" i="6"/>
  <c r="R147" i="6"/>
  <c r="P147" i="6"/>
  <c r="BI142" i="6"/>
  <c r="BH142" i="6"/>
  <c r="BG142" i="6"/>
  <c r="BF142" i="6"/>
  <c r="T142" i="6"/>
  <c r="R142" i="6"/>
  <c r="P142" i="6"/>
  <c r="BI136" i="6"/>
  <c r="BH136" i="6"/>
  <c r="BG136" i="6"/>
  <c r="BF136" i="6"/>
  <c r="T136" i="6"/>
  <c r="R136" i="6"/>
  <c r="P136" i="6"/>
  <c r="BI132" i="6"/>
  <c r="BH132" i="6"/>
  <c r="BG132" i="6"/>
  <c r="BF132" i="6"/>
  <c r="T132" i="6"/>
  <c r="R132" i="6"/>
  <c r="P132" i="6"/>
  <c r="BI127" i="6"/>
  <c r="BH127" i="6"/>
  <c r="BG127" i="6"/>
  <c r="BF127" i="6"/>
  <c r="T127" i="6"/>
  <c r="R127" i="6"/>
  <c r="P127" i="6"/>
  <c r="BI122" i="6"/>
  <c r="BH122" i="6"/>
  <c r="BG122" i="6"/>
  <c r="BF122" i="6"/>
  <c r="T122" i="6"/>
  <c r="R122" i="6"/>
  <c r="P122" i="6"/>
  <c r="BI118" i="6"/>
  <c r="BH118" i="6"/>
  <c r="BG118" i="6"/>
  <c r="BF118" i="6"/>
  <c r="T118" i="6"/>
  <c r="R118" i="6"/>
  <c r="P118" i="6"/>
  <c r="BI114" i="6"/>
  <c r="BH114" i="6"/>
  <c r="BG114" i="6"/>
  <c r="BF114" i="6"/>
  <c r="T114" i="6"/>
  <c r="R114" i="6"/>
  <c r="P114" i="6"/>
  <c r="BI109" i="6"/>
  <c r="BH109" i="6"/>
  <c r="BG109" i="6"/>
  <c r="BF109" i="6"/>
  <c r="T109" i="6"/>
  <c r="R109" i="6"/>
  <c r="P109" i="6"/>
  <c r="BI104" i="6"/>
  <c r="BH104" i="6"/>
  <c r="BG104" i="6"/>
  <c r="BF104" i="6"/>
  <c r="T104" i="6"/>
  <c r="R104" i="6"/>
  <c r="P104" i="6"/>
  <c r="BI99" i="6"/>
  <c r="BH99" i="6"/>
  <c r="BG99" i="6"/>
  <c r="BF99" i="6"/>
  <c r="T99" i="6"/>
  <c r="R99" i="6"/>
  <c r="P99" i="6"/>
  <c r="BI95" i="6"/>
  <c r="BH95" i="6"/>
  <c r="BG95" i="6"/>
  <c r="BF95" i="6"/>
  <c r="T95" i="6"/>
  <c r="R95" i="6"/>
  <c r="P95" i="6"/>
  <c r="BI91" i="6"/>
  <c r="BH91" i="6"/>
  <c r="BG91" i="6"/>
  <c r="BF91" i="6"/>
  <c r="T91" i="6"/>
  <c r="R91" i="6"/>
  <c r="P91" i="6"/>
  <c r="F84" i="6"/>
  <c r="F82" i="6"/>
  <c r="E80" i="6"/>
  <c r="F58" i="6"/>
  <c r="F56" i="6"/>
  <c r="E54" i="6"/>
  <c r="J26" i="6"/>
  <c r="E26" i="6"/>
  <c r="J85" i="6"/>
  <c r="J25" i="6"/>
  <c r="J23" i="6"/>
  <c r="E23" i="6"/>
  <c r="J58" i="6"/>
  <c r="J22" i="6"/>
  <c r="J20" i="6"/>
  <c r="E20" i="6"/>
  <c r="F85" i="6"/>
  <c r="J19" i="6"/>
  <c r="J14" i="6"/>
  <c r="J82" i="6"/>
  <c r="E7" i="6"/>
  <c r="E76" i="6" s="1"/>
  <c r="J39" i="5"/>
  <c r="J38" i="5"/>
  <c r="AY60" i="1"/>
  <c r="J37" i="5"/>
  <c r="AX60" i="1"/>
  <c r="BI359" i="5"/>
  <c r="BH359" i="5"/>
  <c r="BG359" i="5"/>
  <c r="BF359" i="5"/>
  <c r="T359" i="5"/>
  <c r="R359" i="5"/>
  <c r="P359" i="5"/>
  <c r="BI354" i="5"/>
  <c r="BH354" i="5"/>
  <c r="BG354" i="5"/>
  <c r="BF354" i="5"/>
  <c r="T354" i="5"/>
  <c r="R354" i="5"/>
  <c r="P354" i="5"/>
  <c r="BI350" i="5"/>
  <c r="BH350" i="5"/>
  <c r="BG350" i="5"/>
  <c r="BF350" i="5"/>
  <c r="T350" i="5"/>
  <c r="R350" i="5"/>
  <c r="P350" i="5"/>
  <c r="BI347" i="5"/>
  <c r="BH347" i="5"/>
  <c r="BG347" i="5"/>
  <c r="BF347" i="5"/>
  <c r="T347" i="5"/>
  <c r="R347" i="5"/>
  <c r="P347" i="5"/>
  <c r="BI342" i="5"/>
  <c r="BH342" i="5"/>
  <c r="BG342" i="5"/>
  <c r="BF342" i="5"/>
  <c r="T342" i="5"/>
  <c r="R342" i="5"/>
  <c r="P342" i="5"/>
  <c r="BI339" i="5"/>
  <c r="BH339" i="5"/>
  <c r="BG339" i="5"/>
  <c r="BF339" i="5"/>
  <c r="T339" i="5"/>
  <c r="R339" i="5"/>
  <c r="P339" i="5"/>
  <c r="BI334" i="5"/>
  <c r="BH334" i="5"/>
  <c r="BG334" i="5"/>
  <c r="BF334" i="5"/>
  <c r="T334" i="5"/>
  <c r="R334" i="5"/>
  <c r="P334" i="5"/>
  <c r="BI330" i="5"/>
  <c r="BH330" i="5"/>
  <c r="BG330" i="5"/>
  <c r="BF330" i="5"/>
  <c r="T330" i="5"/>
  <c r="T329" i="5" s="1"/>
  <c r="R330" i="5"/>
  <c r="R329" i="5"/>
  <c r="P330" i="5"/>
  <c r="P329" i="5" s="1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15" i="5"/>
  <c r="BH315" i="5"/>
  <c r="BG315" i="5"/>
  <c r="BF315" i="5"/>
  <c r="T315" i="5"/>
  <c r="R315" i="5"/>
  <c r="P315" i="5"/>
  <c r="BI308" i="5"/>
  <c r="BH308" i="5"/>
  <c r="BG308" i="5"/>
  <c r="BF308" i="5"/>
  <c r="T308" i="5"/>
  <c r="R308" i="5"/>
  <c r="P308" i="5"/>
  <c r="BI303" i="5"/>
  <c r="BH303" i="5"/>
  <c r="BG303" i="5"/>
  <c r="BF303" i="5"/>
  <c r="T303" i="5"/>
  <c r="R303" i="5"/>
  <c r="P303" i="5"/>
  <c r="BI297" i="5"/>
  <c r="BH297" i="5"/>
  <c r="BG297" i="5"/>
  <c r="BF297" i="5"/>
  <c r="T297" i="5"/>
  <c r="R297" i="5"/>
  <c r="P297" i="5"/>
  <c r="BI295" i="5"/>
  <c r="BH295" i="5"/>
  <c r="BG295" i="5"/>
  <c r="BF295" i="5"/>
  <c r="T295" i="5"/>
  <c r="R295" i="5"/>
  <c r="P295" i="5"/>
  <c r="BI290" i="5"/>
  <c r="BH290" i="5"/>
  <c r="BG290" i="5"/>
  <c r="BF290" i="5"/>
  <c r="T290" i="5"/>
  <c r="R290" i="5"/>
  <c r="P290" i="5"/>
  <c r="BI285" i="5"/>
  <c r="BH285" i="5"/>
  <c r="BG285" i="5"/>
  <c r="BF285" i="5"/>
  <c r="T285" i="5"/>
  <c r="R285" i="5"/>
  <c r="P285" i="5"/>
  <c r="BI280" i="5"/>
  <c r="BH280" i="5"/>
  <c r="BG280" i="5"/>
  <c r="BF280" i="5"/>
  <c r="T280" i="5"/>
  <c r="R280" i="5"/>
  <c r="P280" i="5"/>
  <c r="BI273" i="5"/>
  <c r="BH273" i="5"/>
  <c r="BG273" i="5"/>
  <c r="BF273" i="5"/>
  <c r="T273" i="5"/>
  <c r="R273" i="5"/>
  <c r="P273" i="5"/>
  <c r="BI267" i="5"/>
  <c r="BH267" i="5"/>
  <c r="BG267" i="5"/>
  <c r="BF267" i="5"/>
  <c r="T267" i="5"/>
  <c r="R267" i="5"/>
  <c r="P267" i="5"/>
  <c r="BI262" i="5"/>
  <c r="BH262" i="5"/>
  <c r="BG262" i="5"/>
  <c r="BF262" i="5"/>
  <c r="T262" i="5"/>
  <c r="R262" i="5"/>
  <c r="P262" i="5"/>
  <c r="BI257" i="5"/>
  <c r="BH257" i="5"/>
  <c r="BG257" i="5"/>
  <c r="BF257" i="5"/>
  <c r="T257" i="5"/>
  <c r="R257" i="5"/>
  <c r="P257" i="5"/>
  <c r="BI252" i="5"/>
  <c r="BH252" i="5"/>
  <c r="BG252" i="5"/>
  <c r="BF252" i="5"/>
  <c r="T252" i="5"/>
  <c r="R252" i="5"/>
  <c r="P252" i="5"/>
  <c r="BI246" i="5"/>
  <c r="BH246" i="5"/>
  <c r="BG246" i="5"/>
  <c r="BF246" i="5"/>
  <c r="T246" i="5"/>
  <c r="R246" i="5"/>
  <c r="P246" i="5"/>
  <c r="BI241" i="5"/>
  <c r="BH241" i="5"/>
  <c r="BG241" i="5"/>
  <c r="BF241" i="5"/>
  <c r="T241" i="5"/>
  <c r="R241" i="5"/>
  <c r="P241" i="5"/>
  <c r="BI236" i="5"/>
  <c r="BH236" i="5"/>
  <c r="BG236" i="5"/>
  <c r="BF236" i="5"/>
  <c r="T236" i="5"/>
  <c r="R236" i="5"/>
  <c r="P236" i="5"/>
  <c r="BI231" i="5"/>
  <c r="BH231" i="5"/>
  <c r="BG231" i="5"/>
  <c r="BF231" i="5"/>
  <c r="T231" i="5"/>
  <c r="R231" i="5"/>
  <c r="P231" i="5"/>
  <c r="BI226" i="5"/>
  <c r="BH226" i="5"/>
  <c r="BG226" i="5"/>
  <c r="BF226" i="5"/>
  <c r="T226" i="5"/>
  <c r="R226" i="5"/>
  <c r="P226" i="5"/>
  <c r="BI221" i="5"/>
  <c r="BH221" i="5"/>
  <c r="BG221" i="5"/>
  <c r="BF221" i="5"/>
  <c r="T221" i="5"/>
  <c r="R221" i="5"/>
  <c r="P221" i="5"/>
  <c r="BI216" i="5"/>
  <c r="BH216" i="5"/>
  <c r="BG216" i="5"/>
  <c r="BF216" i="5"/>
  <c r="T216" i="5"/>
  <c r="R216" i="5"/>
  <c r="P216" i="5"/>
  <c r="BI211" i="5"/>
  <c r="BH211" i="5"/>
  <c r="BG211" i="5"/>
  <c r="BF211" i="5"/>
  <c r="T211" i="5"/>
  <c r="R211" i="5"/>
  <c r="P211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4" i="5"/>
  <c r="BH194" i="5"/>
  <c r="BG194" i="5"/>
  <c r="BF194" i="5"/>
  <c r="T194" i="5"/>
  <c r="R194" i="5"/>
  <c r="P194" i="5"/>
  <c r="BI189" i="5"/>
  <c r="BH189" i="5"/>
  <c r="BG189" i="5"/>
  <c r="BF189" i="5"/>
  <c r="T189" i="5"/>
  <c r="R189" i="5"/>
  <c r="P189" i="5"/>
  <c r="BI185" i="5"/>
  <c r="BH185" i="5"/>
  <c r="BG185" i="5"/>
  <c r="BF185" i="5"/>
  <c r="T185" i="5"/>
  <c r="R185" i="5"/>
  <c r="P185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56" i="5"/>
  <c r="BH156" i="5"/>
  <c r="BG156" i="5"/>
  <c r="BF156" i="5"/>
  <c r="T156" i="5"/>
  <c r="R156" i="5"/>
  <c r="P156" i="5"/>
  <c r="BI151" i="5"/>
  <c r="BH151" i="5"/>
  <c r="BG151" i="5"/>
  <c r="BF151" i="5"/>
  <c r="T151" i="5"/>
  <c r="R151" i="5"/>
  <c r="P151" i="5"/>
  <c r="BI146" i="5"/>
  <c r="BH146" i="5"/>
  <c r="BG146" i="5"/>
  <c r="BF146" i="5"/>
  <c r="T146" i="5"/>
  <c r="R146" i="5"/>
  <c r="P146" i="5"/>
  <c r="BI141" i="5"/>
  <c r="BH141" i="5"/>
  <c r="BG141" i="5"/>
  <c r="BF141" i="5"/>
  <c r="T141" i="5"/>
  <c r="R141" i="5"/>
  <c r="P141" i="5"/>
  <c r="BI127" i="5"/>
  <c r="BH127" i="5"/>
  <c r="BG127" i="5"/>
  <c r="BF127" i="5"/>
  <c r="T127" i="5"/>
  <c r="R127" i="5"/>
  <c r="P127" i="5"/>
  <c r="BI123" i="5"/>
  <c r="BH123" i="5"/>
  <c r="BG123" i="5"/>
  <c r="BF123" i="5"/>
  <c r="T123" i="5"/>
  <c r="R123" i="5"/>
  <c r="P123" i="5"/>
  <c r="BI118" i="5"/>
  <c r="BH118" i="5"/>
  <c r="BG118" i="5"/>
  <c r="BF118" i="5"/>
  <c r="T118" i="5"/>
  <c r="R118" i="5"/>
  <c r="P118" i="5"/>
  <c r="BI113" i="5"/>
  <c r="BH113" i="5"/>
  <c r="BG113" i="5"/>
  <c r="BF113" i="5"/>
  <c r="T113" i="5"/>
  <c r="R113" i="5"/>
  <c r="P113" i="5"/>
  <c r="BI108" i="5"/>
  <c r="BH108" i="5"/>
  <c r="BG108" i="5"/>
  <c r="BF108" i="5"/>
  <c r="T108" i="5"/>
  <c r="R108" i="5"/>
  <c r="P108" i="5"/>
  <c r="BI104" i="5"/>
  <c r="BH104" i="5"/>
  <c r="BG104" i="5"/>
  <c r="BF104" i="5"/>
  <c r="T104" i="5"/>
  <c r="R104" i="5"/>
  <c r="P104" i="5"/>
  <c r="BI99" i="5"/>
  <c r="BH99" i="5"/>
  <c r="BG99" i="5"/>
  <c r="BF99" i="5"/>
  <c r="T99" i="5"/>
  <c r="R99" i="5"/>
  <c r="P99" i="5"/>
  <c r="F92" i="5"/>
  <c r="F90" i="5"/>
  <c r="E88" i="5"/>
  <c r="F58" i="5"/>
  <c r="F56" i="5"/>
  <c r="E54" i="5"/>
  <c r="J26" i="5"/>
  <c r="E26" i="5"/>
  <c r="J59" i="5" s="1"/>
  <c r="J25" i="5"/>
  <c r="J23" i="5"/>
  <c r="E23" i="5"/>
  <c r="J92" i="5" s="1"/>
  <c r="J22" i="5"/>
  <c r="J20" i="5"/>
  <c r="E20" i="5"/>
  <c r="F93" i="5" s="1"/>
  <c r="J19" i="5"/>
  <c r="J14" i="5"/>
  <c r="J56" i="5" s="1"/>
  <c r="E7" i="5"/>
  <c r="E50" i="5"/>
  <c r="J39" i="4"/>
  <c r="J38" i="4"/>
  <c r="AY59" i="1" s="1"/>
  <c r="J37" i="4"/>
  <c r="AX59" i="1"/>
  <c r="BI188" i="4"/>
  <c r="BH188" i="4"/>
  <c r="BG188" i="4"/>
  <c r="BF188" i="4"/>
  <c r="T188" i="4"/>
  <c r="R188" i="4"/>
  <c r="P188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7" i="4"/>
  <c r="BH147" i="4"/>
  <c r="BG147" i="4"/>
  <c r="BF147" i="4"/>
  <c r="T147" i="4"/>
  <c r="R147" i="4"/>
  <c r="P147" i="4"/>
  <c r="BI142" i="4"/>
  <c r="BH142" i="4"/>
  <c r="BG142" i="4"/>
  <c r="BF142" i="4"/>
  <c r="T142" i="4"/>
  <c r="R142" i="4"/>
  <c r="P142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7" i="4"/>
  <c r="BH127" i="4"/>
  <c r="BG127" i="4"/>
  <c r="BF127" i="4"/>
  <c r="T127" i="4"/>
  <c r="R127" i="4"/>
  <c r="P127" i="4"/>
  <c r="BI122" i="4"/>
  <c r="BH122" i="4"/>
  <c r="BG122" i="4"/>
  <c r="BF122" i="4"/>
  <c r="T122" i="4"/>
  <c r="R122" i="4"/>
  <c r="P122" i="4"/>
  <c r="BI118" i="4"/>
  <c r="BH118" i="4"/>
  <c r="BG118" i="4"/>
  <c r="BF118" i="4"/>
  <c r="T118" i="4"/>
  <c r="R118" i="4"/>
  <c r="P118" i="4"/>
  <c r="BI114" i="4"/>
  <c r="BH114" i="4"/>
  <c r="BG114" i="4"/>
  <c r="BF114" i="4"/>
  <c r="T114" i="4"/>
  <c r="R114" i="4"/>
  <c r="P114" i="4"/>
  <c r="BI109" i="4"/>
  <c r="BH109" i="4"/>
  <c r="BG109" i="4"/>
  <c r="BF109" i="4"/>
  <c r="T109" i="4"/>
  <c r="R109" i="4"/>
  <c r="P109" i="4"/>
  <c r="BI104" i="4"/>
  <c r="BH104" i="4"/>
  <c r="BG104" i="4"/>
  <c r="BF104" i="4"/>
  <c r="T104" i="4"/>
  <c r="R104" i="4"/>
  <c r="P104" i="4"/>
  <c r="BI99" i="4"/>
  <c r="BH99" i="4"/>
  <c r="BG99" i="4"/>
  <c r="BF99" i="4"/>
  <c r="T99" i="4"/>
  <c r="R99" i="4"/>
  <c r="P99" i="4"/>
  <c r="BI95" i="4"/>
  <c r="BH95" i="4"/>
  <c r="BG95" i="4"/>
  <c r="BF95" i="4"/>
  <c r="T95" i="4"/>
  <c r="R95" i="4"/>
  <c r="P95" i="4"/>
  <c r="BI91" i="4"/>
  <c r="BH91" i="4"/>
  <c r="BG91" i="4"/>
  <c r="BF91" i="4"/>
  <c r="T91" i="4"/>
  <c r="R91" i="4"/>
  <c r="P91" i="4"/>
  <c r="F84" i="4"/>
  <c r="F82" i="4"/>
  <c r="E80" i="4"/>
  <c r="F58" i="4"/>
  <c r="F56" i="4"/>
  <c r="E54" i="4"/>
  <c r="J26" i="4"/>
  <c r="E26" i="4"/>
  <c r="J85" i="4"/>
  <c r="J25" i="4"/>
  <c r="J23" i="4"/>
  <c r="E23" i="4"/>
  <c r="J84" i="4" s="1"/>
  <c r="J22" i="4"/>
  <c r="J20" i="4"/>
  <c r="E20" i="4"/>
  <c r="F85" i="4" s="1"/>
  <c r="J19" i="4"/>
  <c r="J14" i="4"/>
  <c r="J82" i="4" s="1"/>
  <c r="E7" i="4"/>
  <c r="E50" i="4"/>
  <c r="J39" i="3"/>
  <c r="J38" i="3"/>
  <c r="AY57" i="1"/>
  <c r="J37" i="3"/>
  <c r="AX57" i="1"/>
  <c r="BI370" i="3"/>
  <c r="BH370" i="3"/>
  <c r="BG370" i="3"/>
  <c r="BF370" i="3"/>
  <c r="T370" i="3"/>
  <c r="R370" i="3"/>
  <c r="P370" i="3"/>
  <c r="BI365" i="3"/>
  <c r="BH365" i="3"/>
  <c r="BG365" i="3"/>
  <c r="BF365" i="3"/>
  <c r="T365" i="3"/>
  <c r="R365" i="3"/>
  <c r="P365" i="3"/>
  <c r="BI362" i="3"/>
  <c r="BH362" i="3"/>
  <c r="BG362" i="3"/>
  <c r="BF362" i="3"/>
  <c r="T362" i="3"/>
  <c r="R362" i="3"/>
  <c r="P362" i="3"/>
  <c r="BI356" i="3"/>
  <c r="BH356" i="3"/>
  <c r="BG356" i="3"/>
  <c r="BF356" i="3"/>
  <c r="T356" i="3"/>
  <c r="R356" i="3"/>
  <c r="P356" i="3"/>
  <c r="BI351" i="3"/>
  <c r="BH351" i="3"/>
  <c r="BG351" i="3"/>
  <c r="BF351" i="3"/>
  <c r="T351" i="3"/>
  <c r="R351" i="3"/>
  <c r="P351" i="3"/>
  <c r="BI346" i="3"/>
  <c r="BH346" i="3"/>
  <c r="BG346" i="3"/>
  <c r="BF346" i="3"/>
  <c r="T346" i="3"/>
  <c r="R346" i="3"/>
  <c r="P346" i="3"/>
  <c r="BI341" i="3"/>
  <c r="BH341" i="3"/>
  <c r="BG341" i="3"/>
  <c r="BF341" i="3"/>
  <c r="T341" i="3"/>
  <c r="R341" i="3"/>
  <c r="P341" i="3"/>
  <c r="BI337" i="3"/>
  <c r="BH337" i="3"/>
  <c r="BG337" i="3"/>
  <c r="BF337" i="3"/>
  <c r="T337" i="3"/>
  <c r="T336" i="3"/>
  <c r="R337" i="3"/>
  <c r="R336" i="3" s="1"/>
  <c r="P337" i="3"/>
  <c r="P336" i="3"/>
  <c r="BI331" i="3"/>
  <c r="BH331" i="3"/>
  <c r="BG331" i="3"/>
  <c r="BF331" i="3"/>
  <c r="T331" i="3"/>
  <c r="R331" i="3"/>
  <c r="P331" i="3"/>
  <c r="BI326" i="3"/>
  <c r="BH326" i="3"/>
  <c r="BG326" i="3"/>
  <c r="BF326" i="3"/>
  <c r="T326" i="3"/>
  <c r="R326" i="3"/>
  <c r="P326" i="3"/>
  <c r="BI319" i="3"/>
  <c r="BH319" i="3"/>
  <c r="BG319" i="3"/>
  <c r="BF319" i="3"/>
  <c r="T319" i="3"/>
  <c r="R319" i="3"/>
  <c r="P319" i="3"/>
  <c r="BI312" i="3"/>
  <c r="BH312" i="3"/>
  <c r="BG312" i="3"/>
  <c r="BF312" i="3"/>
  <c r="T312" i="3"/>
  <c r="R312" i="3"/>
  <c r="P312" i="3"/>
  <c r="BI305" i="3"/>
  <c r="BH305" i="3"/>
  <c r="BG305" i="3"/>
  <c r="BF305" i="3"/>
  <c r="T305" i="3"/>
  <c r="R305" i="3"/>
  <c r="P305" i="3"/>
  <c r="BI300" i="3"/>
  <c r="BH300" i="3"/>
  <c r="BG300" i="3"/>
  <c r="BF300" i="3"/>
  <c r="T300" i="3"/>
  <c r="R300" i="3"/>
  <c r="P300" i="3"/>
  <c r="BI294" i="3"/>
  <c r="BH294" i="3"/>
  <c r="BG294" i="3"/>
  <c r="BF294" i="3"/>
  <c r="T294" i="3"/>
  <c r="R294" i="3"/>
  <c r="P294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2" i="3"/>
  <c r="BH282" i="3"/>
  <c r="BG282" i="3"/>
  <c r="BF282" i="3"/>
  <c r="T282" i="3"/>
  <c r="R282" i="3"/>
  <c r="P282" i="3"/>
  <c r="BI277" i="3"/>
  <c r="BH277" i="3"/>
  <c r="BG277" i="3"/>
  <c r="BF277" i="3"/>
  <c r="T277" i="3"/>
  <c r="R277" i="3"/>
  <c r="P277" i="3"/>
  <c r="BI272" i="3"/>
  <c r="BH272" i="3"/>
  <c r="BG272" i="3"/>
  <c r="BF272" i="3"/>
  <c r="T272" i="3"/>
  <c r="R272" i="3"/>
  <c r="P272" i="3"/>
  <c r="BI265" i="3"/>
  <c r="BH265" i="3"/>
  <c r="BG265" i="3"/>
  <c r="BF265" i="3"/>
  <c r="T265" i="3"/>
  <c r="R265" i="3"/>
  <c r="P265" i="3"/>
  <c r="BI260" i="3"/>
  <c r="BH260" i="3"/>
  <c r="BG260" i="3"/>
  <c r="BF260" i="3"/>
  <c r="T260" i="3"/>
  <c r="R260" i="3"/>
  <c r="P260" i="3"/>
  <c r="BI255" i="3"/>
  <c r="BH255" i="3"/>
  <c r="BG255" i="3"/>
  <c r="BF255" i="3"/>
  <c r="T255" i="3"/>
  <c r="R255" i="3"/>
  <c r="P255" i="3"/>
  <c r="BI250" i="3"/>
  <c r="BH250" i="3"/>
  <c r="BG250" i="3"/>
  <c r="BF250" i="3"/>
  <c r="T250" i="3"/>
  <c r="R250" i="3"/>
  <c r="P250" i="3"/>
  <c r="BI244" i="3"/>
  <c r="BH244" i="3"/>
  <c r="BG244" i="3"/>
  <c r="BF244" i="3"/>
  <c r="T244" i="3"/>
  <c r="T243" i="3" s="1"/>
  <c r="R244" i="3"/>
  <c r="R243" i="3"/>
  <c r="P244" i="3"/>
  <c r="P243" i="3" s="1"/>
  <c r="BI238" i="3"/>
  <c r="BH238" i="3"/>
  <c r="BG238" i="3"/>
  <c r="BF238" i="3"/>
  <c r="T238" i="3"/>
  <c r="R238" i="3"/>
  <c r="P238" i="3"/>
  <c r="BI231" i="3"/>
  <c r="BH231" i="3"/>
  <c r="BG231" i="3"/>
  <c r="BF231" i="3"/>
  <c r="T231" i="3"/>
  <c r="R231" i="3"/>
  <c r="P231" i="3"/>
  <c r="BI226" i="3"/>
  <c r="BH226" i="3"/>
  <c r="BG226" i="3"/>
  <c r="BF226" i="3"/>
  <c r="T226" i="3"/>
  <c r="R226" i="3"/>
  <c r="P226" i="3"/>
  <c r="BI221" i="3"/>
  <c r="BH221" i="3"/>
  <c r="BG221" i="3"/>
  <c r="BF221" i="3"/>
  <c r="T221" i="3"/>
  <c r="R221" i="3"/>
  <c r="P221" i="3"/>
  <c r="BI216" i="3"/>
  <c r="BH216" i="3"/>
  <c r="BG216" i="3"/>
  <c r="BF216" i="3"/>
  <c r="T216" i="3"/>
  <c r="R216" i="3"/>
  <c r="P216" i="3"/>
  <c r="BI211" i="3"/>
  <c r="BH211" i="3"/>
  <c r="BG211" i="3"/>
  <c r="BF211" i="3"/>
  <c r="T211" i="3"/>
  <c r="R211" i="3"/>
  <c r="P211" i="3"/>
  <c r="BI206" i="3"/>
  <c r="BH206" i="3"/>
  <c r="BG206" i="3"/>
  <c r="BF206" i="3"/>
  <c r="T206" i="3"/>
  <c r="R206" i="3"/>
  <c r="P206" i="3"/>
  <c r="BI201" i="3"/>
  <c r="BH201" i="3"/>
  <c r="BG201" i="3"/>
  <c r="BF201" i="3"/>
  <c r="T201" i="3"/>
  <c r="R201" i="3"/>
  <c r="P201" i="3"/>
  <c r="BI195" i="3"/>
  <c r="BH195" i="3"/>
  <c r="BG195" i="3"/>
  <c r="BF195" i="3"/>
  <c r="T195" i="3"/>
  <c r="R195" i="3"/>
  <c r="P195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4" i="3"/>
  <c r="BH154" i="3"/>
  <c r="BG154" i="3"/>
  <c r="BF154" i="3"/>
  <c r="T154" i="3"/>
  <c r="R154" i="3"/>
  <c r="P154" i="3"/>
  <c r="BI148" i="3"/>
  <c r="BH148" i="3"/>
  <c r="BG148" i="3"/>
  <c r="BF148" i="3"/>
  <c r="T148" i="3"/>
  <c r="R148" i="3"/>
  <c r="P148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2" i="3"/>
  <c r="BH112" i="3"/>
  <c r="BG112" i="3"/>
  <c r="BF112" i="3"/>
  <c r="T112" i="3"/>
  <c r="R112" i="3"/>
  <c r="P112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F92" i="3"/>
  <c r="F90" i="3"/>
  <c r="E88" i="3"/>
  <c r="F58" i="3"/>
  <c r="F56" i="3"/>
  <c r="E54" i="3"/>
  <c r="J26" i="3"/>
  <c r="E26" i="3"/>
  <c r="J59" i="3"/>
  <c r="J25" i="3"/>
  <c r="J23" i="3"/>
  <c r="E23" i="3"/>
  <c r="J58" i="3"/>
  <c r="J22" i="3"/>
  <c r="J20" i="3"/>
  <c r="E20" i="3"/>
  <c r="F93" i="3"/>
  <c r="J19" i="3"/>
  <c r="J14" i="3"/>
  <c r="J90" i="3"/>
  <c r="E7" i="3"/>
  <c r="E84" i="3" s="1"/>
  <c r="J39" i="2"/>
  <c r="J38" i="2"/>
  <c r="AY56" i="1"/>
  <c r="J37" i="2"/>
  <c r="AX56" i="1"/>
  <c r="BI215" i="2"/>
  <c r="BH215" i="2"/>
  <c r="BG215" i="2"/>
  <c r="BF215" i="2"/>
  <c r="T215" i="2"/>
  <c r="R215" i="2"/>
  <c r="P215" i="2"/>
  <c r="BI205" i="2"/>
  <c r="BH205" i="2"/>
  <c r="BG205" i="2"/>
  <c r="BF205" i="2"/>
  <c r="T205" i="2"/>
  <c r="R205" i="2"/>
  <c r="P205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99" i="2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BI91" i="2"/>
  <c r="BH91" i="2"/>
  <c r="BG91" i="2"/>
  <c r="BF91" i="2"/>
  <c r="T91" i="2"/>
  <c r="R91" i="2"/>
  <c r="P91" i="2"/>
  <c r="F84" i="2"/>
  <c r="F82" i="2"/>
  <c r="E80" i="2"/>
  <c r="F58" i="2"/>
  <c r="F56" i="2"/>
  <c r="E54" i="2"/>
  <c r="J26" i="2"/>
  <c r="E26" i="2"/>
  <c r="J85" i="2"/>
  <c r="J25" i="2"/>
  <c r="J23" i="2"/>
  <c r="E23" i="2"/>
  <c r="J58" i="2"/>
  <c r="J22" i="2"/>
  <c r="J20" i="2"/>
  <c r="E20" i="2"/>
  <c r="F59" i="2"/>
  <c r="J19" i="2"/>
  <c r="J14" i="2"/>
  <c r="J82" i="2"/>
  <c r="E7" i="2"/>
  <c r="E50" i="2"/>
  <c r="L50" i="1"/>
  <c r="AM50" i="1"/>
  <c r="AM49" i="1"/>
  <c r="L49" i="1"/>
  <c r="AM47" i="1"/>
  <c r="L47" i="1"/>
  <c r="L45" i="1"/>
  <c r="L44" i="1"/>
  <c r="J177" i="8"/>
  <c r="J150" i="8"/>
  <c r="J119" i="8"/>
  <c r="BK331" i="7"/>
  <c r="J319" i="7"/>
  <c r="BK292" i="7"/>
  <c r="BK245" i="7"/>
  <c r="BK212" i="7"/>
  <c r="J175" i="7"/>
  <c r="J109" i="7"/>
  <c r="J159" i="6"/>
  <c r="J136" i="6"/>
  <c r="BK114" i="6"/>
  <c r="J297" i="5"/>
  <c r="J252" i="5"/>
  <c r="BK211" i="5"/>
  <c r="BK185" i="5"/>
  <c r="BK123" i="5"/>
  <c r="BK99" i="5"/>
  <c r="BK161" i="4"/>
  <c r="BK132" i="4"/>
  <c r="BK114" i="4"/>
  <c r="J351" i="3"/>
  <c r="BK305" i="3"/>
  <c r="J260" i="3"/>
  <c r="J216" i="3"/>
  <c r="J159" i="3"/>
  <c r="BK135" i="3"/>
  <c r="BK215" i="2"/>
  <c r="BK159" i="2"/>
  <c r="BK139" i="2"/>
  <c r="J122" i="2"/>
  <c r="J104" i="2"/>
  <c r="BK182" i="8"/>
  <c r="BK161" i="8"/>
  <c r="BK145" i="8"/>
  <c r="J126" i="8"/>
  <c r="J339" i="7"/>
  <c r="BK268" i="7"/>
  <c r="BK202" i="7"/>
  <c r="J188" i="7"/>
  <c r="BK150" i="7"/>
  <c r="J119" i="7"/>
  <c r="BK100" i="7"/>
  <c r="BK171" i="6"/>
  <c r="J152" i="6"/>
  <c r="BK347" i="5"/>
  <c r="BK295" i="5"/>
  <c r="J257" i="5"/>
  <c r="J221" i="5"/>
  <c r="BK189" i="5"/>
  <c r="BK171" i="5"/>
  <c r="J123" i="5"/>
  <c r="J176" i="4"/>
  <c r="BK147" i="4"/>
  <c r="J122" i="4"/>
  <c r="BK91" i="4"/>
  <c r="BK319" i="3"/>
  <c r="BK287" i="3"/>
  <c r="BK260" i="3"/>
  <c r="BK216" i="3"/>
  <c r="J190" i="3"/>
  <c r="J148" i="3"/>
  <c r="J117" i="3"/>
  <c r="J205" i="2"/>
  <c r="BK170" i="2"/>
  <c r="BK104" i="2"/>
  <c r="AS58" i="1"/>
  <c r="BK112" i="8"/>
  <c r="BK323" i="7"/>
  <c r="BK297" i="7"/>
  <c r="BK262" i="7"/>
  <c r="BK232" i="7"/>
  <c r="J212" i="7"/>
  <c r="J155" i="7"/>
  <c r="J154" i="6"/>
  <c r="BK91" i="6"/>
  <c r="J339" i="5"/>
  <c r="BK308" i="5"/>
  <c r="BK252" i="5"/>
  <c r="J226" i="5"/>
  <c r="J185" i="5"/>
  <c r="J127" i="5"/>
  <c r="BK165" i="4"/>
  <c r="J147" i="4"/>
  <c r="BK109" i="4"/>
  <c r="J346" i="3"/>
  <c r="BK277" i="3"/>
  <c r="J238" i="3"/>
  <c r="J201" i="3"/>
  <c r="J112" i="3"/>
  <c r="BK179" i="2"/>
  <c r="BK122" i="2"/>
  <c r="J88" i="8"/>
  <c r="BK339" i="7"/>
  <c r="BK313" i="7"/>
  <c r="J239" i="7"/>
  <c r="BK195" i="7"/>
  <c r="BK166" i="7"/>
  <c r="BK105" i="7"/>
  <c r="BK122" i="6"/>
  <c r="J95" i="6"/>
  <c r="BK350" i="5"/>
  <c r="BK324" i="5"/>
  <c r="J295" i="5"/>
  <c r="BK280" i="5"/>
  <c r="BK246" i="5"/>
  <c r="J205" i="5"/>
  <c r="J178" i="5"/>
  <c r="J141" i="5"/>
  <c r="J167" i="4"/>
  <c r="BK122" i="4"/>
  <c r="J109" i="4"/>
  <c r="J365" i="3"/>
  <c r="J341" i="3"/>
  <c r="J289" i="3"/>
  <c r="J231" i="3"/>
  <c r="J182" i="3"/>
  <c r="BK161" i="3"/>
  <c r="J107" i="3"/>
  <c r="J179" i="2"/>
  <c r="J159" i="2"/>
  <c r="J99" i="2"/>
  <c r="BK192" i="8"/>
  <c r="J161" i="8"/>
  <c r="J102" i="8"/>
  <c r="BK311" i="7"/>
  <c r="BK286" i="7"/>
  <c r="BK239" i="7"/>
  <c r="J202" i="7"/>
  <c r="J173" i="7"/>
  <c r="BK129" i="7"/>
  <c r="J166" i="6"/>
  <c r="J104" i="6"/>
  <c r="J347" i="5"/>
  <c r="J246" i="5"/>
  <c r="J201" i="5"/>
  <c r="BK113" i="5"/>
  <c r="J181" i="4"/>
  <c r="J163" i="4"/>
  <c r="BK136" i="4"/>
  <c r="BK99" i="4"/>
  <c r="BK337" i="3"/>
  <c r="BK294" i="3"/>
  <c r="BK244" i="3"/>
  <c r="BK211" i="3"/>
  <c r="BK182" i="3"/>
  <c r="BK140" i="3"/>
  <c r="J122" i="3"/>
  <c r="J174" i="2"/>
  <c r="BK143" i="2"/>
  <c r="J129" i="2"/>
  <c r="BK109" i="2"/>
  <c r="BK197" i="8"/>
  <c r="BK172" i="8"/>
  <c r="BK155" i="8"/>
  <c r="BK102" i="8"/>
  <c r="J313" i="7"/>
  <c r="BK207" i="7"/>
  <c r="J166" i="7"/>
  <c r="J140" i="7"/>
  <c r="J105" i="7"/>
  <c r="BK178" i="6"/>
  <c r="BK154" i="6"/>
  <c r="J122" i="6"/>
  <c r="J342" i="5"/>
  <c r="BK315" i="5"/>
  <c r="J285" i="5"/>
  <c r="J241" i="5"/>
  <c r="BK205" i="5"/>
  <c r="BK180" i="5"/>
  <c r="J113" i="5"/>
  <c r="J169" i="4"/>
  <c r="J142" i="4"/>
  <c r="J99" i="4"/>
  <c r="BK362" i="3"/>
  <c r="BK300" i="3"/>
  <c r="BK282" i="3"/>
  <c r="BK255" i="3"/>
  <c r="BK206" i="3"/>
  <c r="BK186" i="3"/>
  <c r="BK154" i="3"/>
  <c r="BK122" i="3"/>
  <c r="BK99" i="3"/>
  <c r="BK174" i="2"/>
  <c r="J113" i="2"/>
  <c r="AS61" i="1"/>
  <c r="BK133" i="8"/>
  <c r="J94" i="8"/>
  <c r="BK319" i="7"/>
  <c r="BK257" i="7"/>
  <c r="BK227" i="7"/>
  <c r="J207" i="7"/>
  <c r="BK140" i="7"/>
  <c r="BK109" i="7"/>
  <c r="BK127" i="6"/>
  <c r="J354" i="5"/>
  <c r="BK330" i="5"/>
  <c r="J280" i="5"/>
  <c r="J211" i="5"/>
  <c r="J194" i="5"/>
  <c r="BK146" i="5"/>
  <c r="BK181" i="4"/>
  <c r="BK152" i="4"/>
  <c r="J118" i="4"/>
  <c r="BK341" i="3"/>
  <c r="J319" i="3"/>
  <c r="J244" i="3"/>
  <c r="J211" i="3"/>
  <c r="J124" i="3"/>
  <c r="BK103" i="3"/>
  <c r="BK154" i="2"/>
  <c r="BK117" i="2"/>
  <c r="BK343" i="7"/>
  <c r="J273" i="7"/>
  <c r="J217" i="7"/>
  <c r="BK175" i="7"/>
  <c r="J124" i="7"/>
  <c r="BK136" i="6"/>
  <c r="BK109" i="6"/>
  <c r="BK354" i="5"/>
  <c r="J330" i="5"/>
  <c r="BK303" i="5"/>
  <c r="BK273" i="5"/>
  <c r="BK221" i="5"/>
  <c r="J180" i="5"/>
  <c r="J151" i="5"/>
  <c r="BK104" i="5"/>
  <c r="J156" i="4"/>
  <c r="BK370" i="3"/>
  <c r="J362" i="3"/>
  <c r="BK312" i="3"/>
  <c r="J287" i="3"/>
  <c r="BK190" i="3"/>
  <c r="J140" i="3"/>
  <c r="J196" i="2"/>
  <c r="BK91" i="2"/>
  <c r="J172" i="8"/>
  <c r="J140" i="8"/>
  <c r="BK88" i="8"/>
  <c r="BK328" i="7"/>
  <c r="J304" i="7"/>
  <c r="J268" i="7"/>
  <c r="J227" i="7"/>
  <c r="J197" i="7"/>
  <c r="BK168" i="7"/>
  <c r="BK114" i="7"/>
  <c r="BK147" i="6"/>
  <c r="J127" i="6"/>
  <c r="BK95" i="6"/>
  <c r="BK241" i="5"/>
  <c r="J189" i="5"/>
  <c r="BK141" i="5"/>
  <c r="BK108" i="5"/>
  <c r="BK169" i="4"/>
  <c r="J152" i="4"/>
  <c r="BK95" i="4"/>
  <c r="J326" i="3"/>
  <c r="J277" i="3"/>
  <c r="BK238" i="3"/>
  <c r="J206" i="3"/>
  <c r="J154" i="3"/>
  <c r="J130" i="3"/>
  <c r="J191" i="2"/>
  <c r="J154" i="2"/>
  <c r="J117" i="2"/>
  <c r="AS55" i="1"/>
  <c r="BK119" i="8"/>
  <c r="BK336" i="7"/>
  <c r="BK273" i="7"/>
  <c r="BK184" i="7"/>
  <c r="BK145" i="7"/>
  <c r="J114" i="7"/>
  <c r="J178" i="6"/>
  <c r="BK104" i="6"/>
  <c r="J334" i="5"/>
  <c r="J315" i="5"/>
  <c r="J273" i="5"/>
  <c r="J231" i="5"/>
  <c r="BK194" i="5"/>
  <c r="BK173" i="5"/>
  <c r="BK127" i="5"/>
  <c r="J99" i="5"/>
  <c r="BK156" i="4"/>
  <c r="BK127" i="4"/>
  <c r="J104" i="4"/>
  <c r="J337" i="3"/>
  <c r="J294" i="3"/>
  <c r="J272" i="3"/>
  <c r="BK250" i="3"/>
  <c r="BK195" i="3"/>
  <c r="BK175" i="3"/>
  <c r="J166" i="3"/>
  <c r="J135" i="3"/>
  <c r="BK107" i="3"/>
  <c r="BK186" i="2"/>
  <c r="J143" i="2"/>
  <c r="BK99" i="2"/>
  <c r="J197" i="8"/>
  <c r="J182" i="8"/>
  <c r="BK167" i="8"/>
  <c r="BK140" i="8"/>
  <c r="J107" i="8"/>
  <c r="J311" i="7"/>
  <c r="J292" i="7"/>
  <c r="J278" i="7"/>
  <c r="J245" i="7"/>
  <c r="BK217" i="7"/>
  <c r="BK188" i="7"/>
  <c r="BK124" i="7"/>
  <c r="J132" i="6"/>
  <c r="J114" i="6"/>
  <c r="BK334" i="5"/>
  <c r="J303" i="5"/>
  <c r="BK262" i="5"/>
  <c r="BK231" i="5"/>
  <c r="BK201" i="5"/>
  <c r="BK151" i="5"/>
  <c r="J104" i="5"/>
  <c r="BK142" i="4"/>
  <c r="BK104" i="4"/>
  <c r="J356" i="3"/>
  <c r="J331" i="3"/>
  <c r="J265" i="3"/>
  <c r="BK231" i="3"/>
  <c r="J175" i="3"/>
  <c r="BK148" i="3"/>
  <c r="BK191" i="2"/>
  <c r="J149" i="2"/>
  <c r="BK107" i="8"/>
  <c r="J348" i="7"/>
  <c r="J328" i="7"/>
  <c r="J262" i="7"/>
  <c r="J222" i="7"/>
  <c r="BK180" i="7"/>
  <c r="J150" i="7"/>
  <c r="BK159" i="6"/>
  <c r="BK132" i="6"/>
  <c r="BK99" i="6"/>
  <c r="J359" i="5"/>
  <c r="BK339" i="5"/>
  <c r="J308" i="5"/>
  <c r="BK285" i="5"/>
  <c r="BK257" i="5"/>
  <c r="BK216" i="5"/>
  <c r="J173" i="5"/>
  <c r="BK176" i="4"/>
  <c r="J132" i="4"/>
  <c r="J114" i="4"/>
  <c r="BK365" i="3"/>
  <c r="J305" i="3"/>
  <c r="J282" i="3"/>
  <c r="J226" i="3"/>
  <c r="J171" i="3"/>
  <c r="BK159" i="3"/>
  <c r="BK205" i="2"/>
  <c r="BK165" i="2"/>
  <c r="BK129" i="2"/>
  <c r="BK187" i="8"/>
  <c r="J155" i="8"/>
  <c r="J112" i="8"/>
  <c r="J336" i="7"/>
  <c r="J323" i="7"/>
  <c r="J297" i="7"/>
  <c r="J284" i="7"/>
  <c r="J232" i="7"/>
  <c r="J184" i="7"/>
  <c r="BK155" i="7"/>
  <c r="J171" i="6"/>
  <c r="J142" i="6"/>
  <c r="J109" i="6"/>
  <c r="J91" i="6"/>
  <c r="J290" i="5"/>
  <c r="J216" i="5"/>
  <c r="J156" i="5"/>
  <c r="J118" i="5"/>
  <c r="J188" i="4"/>
  <c r="J165" i="4"/>
  <c r="J127" i="4"/>
  <c r="BK356" i="3"/>
  <c r="J312" i="3"/>
  <c r="BK272" i="3"/>
  <c r="BK226" i="3"/>
  <c r="J195" i="3"/>
  <c r="BK142" i="3"/>
  <c r="BK124" i="3"/>
  <c r="J215" i="2"/>
  <c r="J186" i="2"/>
  <c r="BK149" i="2"/>
  <c r="J134" i="2"/>
  <c r="BK113" i="2"/>
  <c r="J192" i="8"/>
  <c r="J167" i="8"/>
  <c r="BK150" i="8"/>
  <c r="J133" i="8"/>
  <c r="BK94" i="8"/>
  <c r="BK284" i="7"/>
  <c r="J257" i="7"/>
  <c r="J195" i="7"/>
  <c r="J180" i="7"/>
  <c r="J129" i="7"/>
  <c r="J100" i="7"/>
  <c r="BK166" i="6"/>
  <c r="J147" i="6"/>
  <c r="J99" i="6"/>
  <c r="J324" i="5"/>
  <c r="BK297" i="5"/>
  <c r="J262" i="5"/>
  <c r="BK226" i="5"/>
  <c r="BK178" i="5"/>
  <c r="J146" i="5"/>
  <c r="BK188" i="4"/>
  <c r="BK167" i="4"/>
  <c r="J136" i="4"/>
  <c r="J95" i="4"/>
  <c r="BK331" i="3"/>
  <c r="BK289" i="3"/>
  <c r="BK265" i="3"/>
  <c r="BK221" i="3"/>
  <c r="BK201" i="3"/>
  <c r="BK171" i="3"/>
  <c r="J142" i="3"/>
  <c r="BK112" i="3"/>
  <c r="BK196" i="2"/>
  <c r="J165" i="2"/>
  <c r="J109" i="2"/>
  <c r="BK95" i="2"/>
  <c r="J187" i="8"/>
  <c r="BK177" i="8"/>
  <c r="J145" i="8"/>
  <c r="BK126" i="8"/>
  <c r="J331" i="7"/>
  <c r="BK304" i="7"/>
  <c r="J286" i="7"/>
  <c r="J252" i="7"/>
  <c r="BK222" i="7"/>
  <c r="BK173" i="7"/>
  <c r="BK119" i="7"/>
  <c r="BK142" i="6"/>
  <c r="BK118" i="6"/>
  <c r="J350" i="5"/>
  <c r="BK322" i="5"/>
  <c r="BK267" i="5"/>
  <c r="J236" i="5"/>
  <c r="BK203" i="5"/>
  <c r="J171" i="5"/>
  <c r="J108" i="5"/>
  <c r="BK163" i="4"/>
  <c r="J91" i="4"/>
  <c r="BK351" i="3"/>
  <c r="BK326" i="3"/>
  <c r="J250" i="3"/>
  <c r="J221" i="3"/>
  <c r="J161" i="3"/>
  <c r="BK117" i="3"/>
  <c r="J99" i="3"/>
  <c r="BK134" i="2"/>
  <c r="J91" i="2"/>
  <c r="BK348" i="7"/>
  <c r="J343" i="7"/>
  <c r="BK278" i="7"/>
  <c r="BK252" i="7"/>
  <c r="BK197" i="7"/>
  <c r="J168" i="7"/>
  <c r="J145" i="7"/>
  <c r="BK152" i="6"/>
  <c r="J118" i="6"/>
  <c r="BK359" i="5"/>
  <c r="BK342" i="5"/>
  <c r="J322" i="5"/>
  <c r="BK290" i="5"/>
  <c r="J267" i="5"/>
  <c r="BK236" i="5"/>
  <c r="J203" i="5"/>
  <c r="BK156" i="5"/>
  <c r="BK118" i="5"/>
  <c r="J161" i="4"/>
  <c r="BK118" i="4"/>
  <c r="J370" i="3"/>
  <c r="BK346" i="3"/>
  <c r="J300" i="3"/>
  <c r="J255" i="3"/>
  <c r="J186" i="3"/>
  <c r="BK166" i="3"/>
  <c r="BK130" i="3"/>
  <c r="J103" i="3"/>
  <c r="J170" i="2"/>
  <c r="J139" i="2"/>
  <c r="J95" i="2"/>
  <c r="R342" i="7" l="1"/>
  <c r="R341" i="7"/>
  <c r="P342" i="7"/>
  <c r="P341" i="7" s="1"/>
  <c r="T342" i="7"/>
  <c r="T341" i="7"/>
  <c r="J93" i="3"/>
  <c r="R90" i="2"/>
  <c r="R89" i="2" s="1"/>
  <c r="P185" i="2"/>
  <c r="BK98" i="3"/>
  <c r="P200" i="3"/>
  <c r="T249" i="3"/>
  <c r="R264" i="3"/>
  <c r="T299" i="3"/>
  <c r="BK340" i="3"/>
  <c r="BK364" i="3"/>
  <c r="J364" i="3"/>
  <c r="J74" i="3"/>
  <c r="P90" i="4"/>
  <c r="P89" i="4" s="1"/>
  <c r="BK175" i="4"/>
  <c r="J175" i="4"/>
  <c r="J66" i="4"/>
  <c r="R98" i="5"/>
  <c r="R251" i="5"/>
  <c r="T272" i="5"/>
  <c r="T302" i="5"/>
  <c r="P333" i="5"/>
  <c r="P332" i="5" s="1"/>
  <c r="P353" i="5"/>
  <c r="P352" i="5" s="1"/>
  <c r="P90" i="6"/>
  <c r="P89" i="6" s="1"/>
  <c r="R165" i="6"/>
  <c r="T99" i="7"/>
  <c r="P201" i="7"/>
  <c r="BK244" i="7"/>
  <c r="J244" i="7"/>
  <c r="J67" i="7"/>
  <c r="BK267" i="7"/>
  <c r="J267" i="7" s="1"/>
  <c r="J68" i="7" s="1"/>
  <c r="BK283" i="7"/>
  <c r="J283" i="7" s="1"/>
  <c r="J69" i="7" s="1"/>
  <c r="T283" i="7"/>
  <c r="P291" i="7"/>
  <c r="BK322" i="7"/>
  <c r="BK321" i="7" s="1"/>
  <c r="J321" i="7" s="1"/>
  <c r="J72" i="7" s="1"/>
  <c r="BK166" i="8"/>
  <c r="J166" i="8" s="1"/>
  <c r="J65" i="8" s="1"/>
  <c r="T90" i="2"/>
  <c r="T89" i="2" s="1"/>
  <c r="R185" i="2"/>
  <c r="T98" i="3"/>
  <c r="BK200" i="3"/>
  <c r="J200" i="3" s="1"/>
  <c r="J66" i="3" s="1"/>
  <c r="P249" i="3"/>
  <c r="T264" i="3"/>
  <c r="R299" i="3"/>
  <c r="R340" i="3"/>
  <c r="T364" i="3"/>
  <c r="BK90" i="4"/>
  <c r="BK89" i="4" s="1"/>
  <c r="BK88" i="4" s="1"/>
  <c r="J88" i="4" s="1"/>
  <c r="J32" i="4" s="1"/>
  <c r="AG59" i="1" s="1"/>
  <c r="R175" i="4"/>
  <c r="T98" i="5"/>
  <c r="BK251" i="5"/>
  <c r="J251" i="5"/>
  <c r="J67" i="5"/>
  <c r="BK272" i="5"/>
  <c r="J272" i="5" s="1"/>
  <c r="J68" i="5" s="1"/>
  <c r="BK302" i="5"/>
  <c r="J302" i="5" s="1"/>
  <c r="J69" i="5" s="1"/>
  <c r="T333" i="5"/>
  <c r="T332" i="5"/>
  <c r="BK353" i="5"/>
  <c r="BK352" i="5" s="1"/>
  <c r="J352" i="5" s="1"/>
  <c r="J73" i="5" s="1"/>
  <c r="BK90" i="6"/>
  <c r="J90" i="6" s="1"/>
  <c r="J65" i="6" s="1"/>
  <c r="BK165" i="6"/>
  <c r="J165" i="6" s="1"/>
  <c r="J66" i="6" s="1"/>
  <c r="P99" i="7"/>
  <c r="R201" i="7"/>
  <c r="T244" i="7"/>
  <c r="T267" i="7"/>
  <c r="R283" i="7"/>
  <c r="R291" i="7"/>
  <c r="P322" i="7"/>
  <c r="P321" i="7" s="1"/>
  <c r="T87" i="8"/>
  <c r="P139" i="8"/>
  <c r="P166" i="8"/>
  <c r="P90" i="2"/>
  <c r="P89" i="2"/>
  <c r="P88" i="2"/>
  <c r="AU56" i="1" s="1"/>
  <c r="T185" i="2"/>
  <c r="R98" i="3"/>
  <c r="T200" i="3"/>
  <c r="R249" i="3"/>
  <c r="BK264" i="3"/>
  <c r="J264" i="3"/>
  <c r="J69" i="3"/>
  <c r="BK299" i="3"/>
  <c r="J299" i="3" s="1"/>
  <c r="J70" i="3" s="1"/>
  <c r="T340" i="3"/>
  <c r="T339" i="3" s="1"/>
  <c r="R364" i="3"/>
  <c r="R90" i="4"/>
  <c r="R89" i="4"/>
  <c r="R88" i="4" s="1"/>
  <c r="T175" i="4"/>
  <c r="P98" i="5"/>
  <c r="T251" i="5"/>
  <c r="T210" i="5" s="1"/>
  <c r="R272" i="5"/>
  <c r="R302" i="5"/>
  <c r="R333" i="5"/>
  <c r="R332" i="5" s="1"/>
  <c r="R353" i="5"/>
  <c r="R352" i="5"/>
  <c r="T90" i="6"/>
  <c r="T89" i="6" s="1"/>
  <c r="P165" i="6"/>
  <c r="BK99" i="7"/>
  <c r="J99" i="7" s="1"/>
  <c r="J65" i="7" s="1"/>
  <c r="T201" i="7"/>
  <c r="R244" i="7"/>
  <c r="P267" i="7"/>
  <c r="BK291" i="7"/>
  <c r="J291" i="7" s="1"/>
  <c r="J70" i="7" s="1"/>
  <c r="R322" i="7"/>
  <c r="R321" i="7" s="1"/>
  <c r="P87" i="8"/>
  <c r="P86" i="8"/>
  <c r="P85" i="8" s="1"/>
  <c r="AU64" i="1" s="1"/>
  <c r="T139" i="8"/>
  <c r="R166" i="8"/>
  <c r="BK90" i="2"/>
  <c r="J90" i="2" s="1"/>
  <c r="J65" i="2" s="1"/>
  <c r="BK185" i="2"/>
  <c r="J185" i="2" s="1"/>
  <c r="J66" i="2" s="1"/>
  <c r="P98" i="3"/>
  <c r="P97" i="3"/>
  <c r="R200" i="3"/>
  <c r="BK249" i="3"/>
  <c r="J249" i="3" s="1"/>
  <c r="J68" i="3" s="1"/>
  <c r="P264" i="3"/>
  <c r="P299" i="3"/>
  <c r="P340" i="3"/>
  <c r="P339" i="3"/>
  <c r="P364" i="3"/>
  <c r="T90" i="4"/>
  <c r="T89" i="4" s="1"/>
  <c r="T88" i="4" s="1"/>
  <c r="P175" i="4"/>
  <c r="BK98" i="5"/>
  <c r="J98" i="5" s="1"/>
  <c r="J65" i="5" s="1"/>
  <c r="P251" i="5"/>
  <c r="P272" i="5"/>
  <c r="P302" i="5"/>
  <c r="P210" i="5" s="1"/>
  <c r="BK333" i="5"/>
  <c r="J333" i="5" s="1"/>
  <c r="J72" i="5" s="1"/>
  <c r="T353" i="5"/>
  <c r="T352" i="5" s="1"/>
  <c r="R90" i="6"/>
  <c r="R89" i="6" s="1"/>
  <c r="R88" i="6" s="1"/>
  <c r="T165" i="6"/>
  <c r="R99" i="7"/>
  <c r="R98" i="7" s="1"/>
  <c r="BK201" i="7"/>
  <c r="J201" i="7" s="1"/>
  <c r="J66" i="7" s="1"/>
  <c r="P244" i="7"/>
  <c r="R267" i="7"/>
  <c r="P283" i="7"/>
  <c r="T291" i="7"/>
  <c r="T322" i="7"/>
  <c r="T321" i="7" s="1"/>
  <c r="BK87" i="8"/>
  <c r="R87" i="8"/>
  <c r="BK139" i="8"/>
  <c r="J139" i="8" s="1"/>
  <c r="J63" i="8" s="1"/>
  <c r="R139" i="8"/>
  <c r="T166" i="8"/>
  <c r="J56" i="2"/>
  <c r="J59" i="2"/>
  <c r="J84" i="2"/>
  <c r="BE104" i="2"/>
  <c r="BE109" i="2"/>
  <c r="BE113" i="2"/>
  <c r="BE134" i="2"/>
  <c r="BE139" i="2"/>
  <c r="BE143" i="2"/>
  <c r="BE154" i="2"/>
  <c r="BE179" i="2"/>
  <c r="BE186" i="2"/>
  <c r="J92" i="3"/>
  <c r="BE99" i="3"/>
  <c r="BE103" i="3"/>
  <c r="BE112" i="3"/>
  <c r="BE117" i="3"/>
  <c r="BE122" i="3"/>
  <c r="BE142" i="3"/>
  <c r="BE148" i="3"/>
  <c r="BE211" i="3"/>
  <c r="BE216" i="3"/>
  <c r="BE221" i="3"/>
  <c r="BE231" i="3"/>
  <c r="BE244" i="3"/>
  <c r="BE260" i="3"/>
  <c r="BE265" i="3"/>
  <c r="BE272" i="3"/>
  <c r="BE277" i="3"/>
  <c r="BE282" i="3"/>
  <c r="BE312" i="3"/>
  <c r="BE319" i="3"/>
  <c r="BE356" i="3"/>
  <c r="BE362" i="3"/>
  <c r="BE365" i="3"/>
  <c r="BE370" i="3"/>
  <c r="BE91" i="4"/>
  <c r="BE99" i="4"/>
  <c r="BE109" i="4"/>
  <c r="BE127" i="4"/>
  <c r="BE136" i="4"/>
  <c r="BE142" i="4"/>
  <c r="BE163" i="4"/>
  <c r="J58" i="5"/>
  <c r="J93" i="5"/>
  <c r="BE104" i="5"/>
  <c r="BE118" i="5"/>
  <c r="BE180" i="5"/>
  <c r="BE185" i="5"/>
  <c r="BE194" i="5"/>
  <c r="BE231" i="5"/>
  <c r="BE262" i="5"/>
  <c r="BE334" i="5"/>
  <c r="BE339" i="5"/>
  <c r="BE350" i="5"/>
  <c r="BE354" i="5"/>
  <c r="BE359" i="5"/>
  <c r="J59" i="6"/>
  <c r="BE136" i="6"/>
  <c r="BE142" i="6"/>
  <c r="BE171" i="6"/>
  <c r="E85" i="7"/>
  <c r="BE109" i="7"/>
  <c r="BE124" i="7"/>
  <c r="BE129" i="7"/>
  <c r="BE202" i="7"/>
  <c r="BE217" i="7"/>
  <c r="BE262" i="7"/>
  <c r="BE284" i="7"/>
  <c r="BE292" i="7"/>
  <c r="BE297" i="7"/>
  <c r="BE304" i="7"/>
  <c r="BE319" i="7"/>
  <c r="BE328" i="7"/>
  <c r="BE331" i="7"/>
  <c r="BE343" i="7"/>
  <c r="BE348" i="7"/>
  <c r="F55" i="8"/>
  <c r="BE94" i="8"/>
  <c r="BE102" i="8"/>
  <c r="F85" i="2"/>
  <c r="BE91" i="2"/>
  <c r="BE99" i="2"/>
  <c r="BE159" i="2"/>
  <c r="BE170" i="2"/>
  <c r="BE205" i="2"/>
  <c r="E50" i="3"/>
  <c r="J56" i="3"/>
  <c r="F59" i="3"/>
  <c r="BE130" i="3"/>
  <c r="BE135" i="3"/>
  <c r="BE140" i="3"/>
  <c r="BE154" i="3"/>
  <c r="BE166" i="3"/>
  <c r="BE171" i="3"/>
  <c r="BE175" i="3"/>
  <c r="BE182" i="3"/>
  <c r="BE190" i="3"/>
  <c r="BE206" i="3"/>
  <c r="BE250" i="3"/>
  <c r="BE255" i="3"/>
  <c r="BE289" i="3"/>
  <c r="BE300" i="3"/>
  <c r="BE331" i="3"/>
  <c r="BE337" i="3"/>
  <c r="BK243" i="3"/>
  <c r="J243" i="3" s="1"/>
  <c r="J67" i="3" s="1"/>
  <c r="J58" i="4"/>
  <c r="E76" i="4"/>
  <c r="BE95" i="4"/>
  <c r="BE122" i="4"/>
  <c r="BE132" i="4"/>
  <c r="BE161" i="4"/>
  <c r="BE167" i="4"/>
  <c r="BE169" i="4"/>
  <c r="BE176" i="4"/>
  <c r="F59" i="5"/>
  <c r="E84" i="5"/>
  <c r="J90" i="5"/>
  <c r="BE108" i="5"/>
  <c r="BE113" i="5"/>
  <c r="BE171" i="5"/>
  <c r="BE173" i="5"/>
  <c r="BE205" i="5"/>
  <c r="BE252" i="5"/>
  <c r="BE280" i="5"/>
  <c r="BE295" i="5"/>
  <c r="BE324" i="5"/>
  <c r="BK329" i="5"/>
  <c r="J329" i="5" s="1"/>
  <c r="J70" i="5" s="1"/>
  <c r="E50" i="6"/>
  <c r="J56" i="6"/>
  <c r="F59" i="6"/>
  <c r="J84" i="6"/>
  <c r="BE95" i="6"/>
  <c r="BE99" i="6"/>
  <c r="BE104" i="6"/>
  <c r="BE109" i="6"/>
  <c r="BE132" i="6"/>
  <c r="BE147" i="6"/>
  <c r="BE154" i="6"/>
  <c r="BE166" i="6"/>
  <c r="J58" i="7"/>
  <c r="BE100" i="7"/>
  <c r="BE145" i="7"/>
  <c r="BE155" i="7"/>
  <c r="BE175" i="7"/>
  <c r="BE195" i="7"/>
  <c r="BE197" i="7"/>
  <c r="BE207" i="7"/>
  <c r="BE268" i="7"/>
  <c r="BE273" i="7"/>
  <c r="BE311" i="7"/>
  <c r="BE313" i="7"/>
  <c r="BE336" i="7"/>
  <c r="E48" i="8"/>
  <c r="J52" i="8"/>
  <c r="J54" i="8"/>
  <c r="BE126" i="8"/>
  <c r="BE155" i="8"/>
  <c r="BE161" i="8"/>
  <c r="BE172" i="8"/>
  <c r="BE177" i="8"/>
  <c r="BE192" i="8"/>
  <c r="BE197" i="8"/>
  <c r="BK160" i="8"/>
  <c r="J160" i="8"/>
  <c r="J64" i="8"/>
  <c r="E76" i="2"/>
  <c r="BE117" i="2"/>
  <c r="BE149" i="2"/>
  <c r="BE124" i="3"/>
  <c r="BE159" i="3"/>
  <c r="BE226" i="3"/>
  <c r="BE238" i="3"/>
  <c r="BE294" i="3"/>
  <c r="BE305" i="3"/>
  <c r="BE346" i="3"/>
  <c r="BE351" i="3"/>
  <c r="BK336" i="3"/>
  <c r="J336" i="3" s="1"/>
  <c r="J71" i="3" s="1"/>
  <c r="J59" i="4"/>
  <c r="BE114" i="4"/>
  <c r="BE118" i="4"/>
  <c r="BE152" i="4"/>
  <c r="BE181" i="4"/>
  <c r="BE188" i="4"/>
  <c r="BE99" i="5"/>
  <c r="BE123" i="5"/>
  <c r="BE151" i="5"/>
  <c r="BE156" i="5"/>
  <c r="BE203" i="5"/>
  <c r="BE211" i="5"/>
  <c r="BE241" i="5"/>
  <c r="BE246" i="5"/>
  <c r="BE267" i="5"/>
  <c r="BE273" i="5"/>
  <c r="BE285" i="5"/>
  <c r="BE290" i="5"/>
  <c r="BE308" i="5"/>
  <c r="BE315" i="5"/>
  <c r="BE322" i="5"/>
  <c r="BE342" i="5"/>
  <c r="BE91" i="6"/>
  <c r="BE114" i="6"/>
  <c r="BE122" i="6"/>
  <c r="BE159" i="6"/>
  <c r="BE178" i="6"/>
  <c r="J56" i="7"/>
  <c r="F59" i="7"/>
  <c r="J94" i="7"/>
  <c r="BE105" i="7"/>
  <c r="BE114" i="7"/>
  <c r="BE119" i="7"/>
  <c r="BE168" i="7"/>
  <c r="BE173" i="7"/>
  <c r="BE212" i="7"/>
  <c r="BE222" i="7"/>
  <c r="BE227" i="7"/>
  <c r="BE232" i="7"/>
  <c r="BE239" i="7"/>
  <c r="BE245" i="7"/>
  <c r="BE257" i="7"/>
  <c r="BE278" i="7"/>
  <c r="BE286" i="7"/>
  <c r="BE323" i="7"/>
  <c r="BK318" i="7"/>
  <c r="J318" i="7" s="1"/>
  <c r="J71" i="7" s="1"/>
  <c r="BE88" i="8"/>
  <c r="BE112" i="8"/>
  <c r="BE140" i="8"/>
  <c r="BE145" i="8"/>
  <c r="BE150" i="8"/>
  <c r="BE167" i="8"/>
  <c r="BE187" i="8"/>
  <c r="BK125" i="8"/>
  <c r="J125" i="8"/>
  <c r="J62" i="8"/>
  <c r="BE95" i="2"/>
  <c r="BE122" i="2"/>
  <c r="BE129" i="2"/>
  <c r="BE165" i="2"/>
  <c r="BE174" i="2"/>
  <c r="BE191" i="2"/>
  <c r="BE196" i="2"/>
  <c r="BE215" i="2"/>
  <c r="BE107" i="3"/>
  <c r="BE161" i="3"/>
  <c r="BE186" i="3"/>
  <c r="BE195" i="3"/>
  <c r="BE201" i="3"/>
  <c r="BE287" i="3"/>
  <c r="BE326" i="3"/>
  <c r="BE341" i="3"/>
  <c r="J56" i="4"/>
  <c r="F59" i="4"/>
  <c r="BE104" i="4"/>
  <c r="BE147" i="4"/>
  <c r="BE156" i="4"/>
  <c r="BE165" i="4"/>
  <c r="BE127" i="5"/>
  <c r="BE141" i="5"/>
  <c r="BE146" i="5"/>
  <c r="BE178" i="5"/>
  <c r="BE189" i="5"/>
  <c r="BE201" i="5"/>
  <c r="BE216" i="5"/>
  <c r="BE221" i="5"/>
  <c r="BE226" i="5"/>
  <c r="BE236" i="5"/>
  <c r="BE257" i="5"/>
  <c r="BE297" i="5"/>
  <c r="BE303" i="5"/>
  <c r="BE330" i="5"/>
  <c r="BE347" i="5"/>
  <c r="BK210" i="5"/>
  <c r="J210" i="5" s="1"/>
  <c r="J66" i="5" s="1"/>
  <c r="BE118" i="6"/>
  <c r="BE127" i="6"/>
  <c r="BE152" i="6"/>
  <c r="BE140" i="7"/>
  <c r="BE150" i="7"/>
  <c r="BE166" i="7"/>
  <c r="BE180" i="7"/>
  <c r="BE184" i="7"/>
  <c r="BE188" i="7"/>
  <c r="BE252" i="7"/>
  <c r="BE339" i="7"/>
  <c r="BK342" i="7"/>
  <c r="J342" i="7" s="1"/>
  <c r="J75" i="7" s="1"/>
  <c r="J55" i="8"/>
  <c r="BE107" i="8"/>
  <c r="BE119" i="8"/>
  <c r="BE133" i="8"/>
  <c r="BE182" i="8"/>
  <c r="F39" i="6"/>
  <c r="BD62" i="1" s="1"/>
  <c r="F37" i="6"/>
  <c r="BB62" i="1" s="1"/>
  <c r="F36" i="8"/>
  <c r="BC64" i="1" s="1"/>
  <c r="F38" i="2"/>
  <c r="BC56" i="1" s="1"/>
  <c r="F38" i="6"/>
  <c r="BC62" i="1" s="1"/>
  <c r="F34" i="8"/>
  <c r="BA64" i="1" s="1"/>
  <c r="J36" i="3"/>
  <c r="AW57" i="1" s="1"/>
  <c r="J36" i="5"/>
  <c r="AW60" i="1" s="1"/>
  <c r="F37" i="4"/>
  <c r="BB59" i="1" s="1"/>
  <c r="F37" i="8"/>
  <c r="BD64" i="1" s="1"/>
  <c r="F36" i="7"/>
  <c r="BA63" i="1" s="1"/>
  <c r="F36" i="2"/>
  <c r="BA56" i="1" s="1"/>
  <c r="J34" i="8"/>
  <c r="AW64" i="1" s="1"/>
  <c r="J36" i="2"/>
  <c r="AW56" i="1" s="1"/>
  <c r="F37" i="5"/>
  <c r="BB60" i="1" s="1"/>
  <c r="F36" i="5"/>
  <c r="BA60" i="1" s="1"/>
  <c r="F37" i="7"/>
  <c r="BB63" i="1" s="1"/>
  <c r="F38" i="7"/>
  <c r="BC63" i="1" s="1"/>
  <c r="F39" i="4"/>
  <c r="BD59" i="1" s="1"/>
  <c r="F37" i="3"/>
  <c r="BB57" i="1" s="1"/>
  <c r="F36" i="6"/>
  <c r="BA62" i="1" s="1"/>
  <c r="F39" i="2"/>
  <c r="BD56" i="1" s="1"/>
  <c r="AS54" i="1"/>
  <c r="F39" i="5"/>
  <c r="BD60" i="1"/>
  <c r="J36" i="6"/>
  <c r="AW62" i="1"/>
  <c r="F36" i="3"/>
  <c r="BA57" i="1"/>
  <c r="F38" i="3"/>
  <c r="BC57" i="1"/>
  <c r="J36" i="4"/>
  <c r="AW59" i="1"/>
  <c r="F38" i="5"/>
  <c r="BC60" i="1"/>
  <c r="F37" i="2"/>
  <c r="BB56" i="1"/>
  <c r="F39" i="7"/>
  <c r="BD63" i="1"/>
  <c r="F35" i="8"/>
  <c r="BB64" i="1"/>
  <c r="F39" i="3"/>
  <c r="BD57" i="1"/>
  <c r="J36" i="7"/>
  <c r="AW63" i="1"/>
  <c r="F38" i="4"/>
  <c r="BC59" i="1"/>
  <c r="F36" i="4"/>
  <c r="BA59" i="1"/>
  <c r="R97" i="7" l="1"/>
  <c r="R210" i="5"/>
  <c r="BK339" i="3"/>
  <c r="J339" i="3"/>
  <c r="J72" i="3" s="1"/>
  <c r="R86" i="8"/>
  <c r="R85" i="8"/>
  <c r="P96" i="3"/>
  <c r="AU57" i="1" s="1"/>
  <c r="AU55" i="1" s="1"/>
  <c r="T88" i="6"/>
  <c r="T97" i="5"/>
  <c r="T96" i="5"/>
  <c r="T97" i="3"/>
  <c r="T96" i="3"/>
  <c r="T98" i="7"/>
  <c r="T97" i="7"/>
  <c r="P88" i="6"/>
  <c r="AU62" i="1"/>
  <c r="BK97" i="3"/>
  <c r="BK96" i="3"/>
  <c r="J96" i="3" s="1"/>
  <c r="J32" i="3" s="1"/>
  <c r="AG57" i="1" s="1"/>
  <c r="BK86" i="8"/>
  <c r="J86" i="8"/>
  <c r="J60" i="8"/>
  <c r="P97" i="5"/>
  <c r="P96" i="5"/>
  <c r="AU60" i="1"/>
  <c r="R97" i="5"/>
  <c r="R96" i="5" s="1"/>
  <c r="R339" i="3"/>
  <c r="R88" i="2"/>
  <c r="R97" i="3"/>
  <c r="R96" i="3" s="1"/>
  <c r="T86" i="8"/>
  <c r="T85" i="8"/>
  <c r="P98" i="7"/>
  <c r="P97" i="7" s="1"/>
  <c r="AU63" i="1" s="1"/>
  <c r="T88" i="2"/>
  <c r="P88" i="4"/>
  <c r="AU59" i="1" s="1"/>
  <c r="J98" i="3"/>
  <c r="J65" i="3"/>
  <c r="J340" i="3"/>
  <c r="J73" i="3" s="1"/>
  <c r="J63" i="4"/>
  <c r="J89" i="4"/>
  <c r="J64" i="4"/>
  <c r="BK98" i="7"/>
  <c r="J98" i="7"/>
  <c r="J64" i="7"/>
  <c r="J322" i="7"/>
  <c r="J73" i="7" s="1"/>
  <c r="BK89" i="2"/>
  <c r="J89" i="2"/>
  <c r="J64" i="2"/>
  <c r="J90" i="4"/>
  <c r="J65" i="4"/>
  <c r="BK332" i="5"/>
  <c r="J332" i="5"/>
  <c r="J71" i="5" s="1"/>
  <c r="J353" i="5"/>
  <c r="J74" i="5"/>
  <c r="BK89" i="6"/>
  <c r="BK88" i="6" s="1"/>
  <c r="J88" i="6" s="1"/>
  <c r="J32" i="6" s="1"/>
  <c r="AG62" i="1" s="1"/>
  <c r="J87" i="8"/>
  <c r="J61" i="8"/>
  <c r="BK97" i="5"/>
  <c r="J97" i="5"/>
  <c r="J64" i="5"/>
  <c r="BK341" i="7"/>
  <c r="J341" i="7" s="1"/>
  <c r="J74" i="7" s="1"/>
  <c r="BB55" i="1"/>
  <c r="BB61" i="1"/>
  <c r="AX61" i="1" s="1"/>
  <c r="J35" i="7"/>
  <c r="AV63" i="1" s="1"/>
  <c r="AT63" i="1" s="1"/>
  <c r="BD55" i="1"/>
  <c r="BA58" i="1"/>
  <c r="AW58" i="1" s="1"/>
  <c r="F35" i="3"/>
  <c r="AZ57" i="1" s="1"/>
  <c r="F33" i="8"/>
  <c r="AZ64" i="1" s="1"/>
  <c r="J35" i="6"/>
  <c r="AV62" i="1" s="1"/>
  <c r="AT62" i="1" s="1"/>
  <c r="BC58" i="1"/>
  <c r="AY58" i="1"/>
  <c r="F35" i="4"/>
  <c r="AZ59" i="1"/>
  <c r="BA61" i="1"/>
  <c r="AW61" i="1"/>
  <c r="J35" i="5"/>
  <c r="AV60" i="1"/>
  <c r="AT60" i="1" s="1"/>
  <c r="J35" i="2"/>
  <c r="AV56" i="1" s="1"/>
  <c r="AT56" i="1" s="1"/>
  <c r="BD58" i="1"/>
  <c r="J35" i="3"/>
  <c r="AV57" i="1" s="1"/>
  <c r="AT57" i="1" s="1"/>
  <c r="BC55" i="1"/>
  <c r="AY55" i="1"/>
  <c r="F35" i="5"/>
  <c r="AZ60" i="1"/>
  <c r="J33" i="8"/>
  <c r="AV64" i="1"/>
  <c r="AT64" i="1" s="1"/>
  <c r="J35" i="4"/>
  <c r="AV59" i="1" s="1"/>
  <c r="AT59" i="1" s="1"/>
  <c r="BB58" i="1"/>
  <c r="AX58" i="1"/>
  <c r="F35" i="7"/>
  <c r="AZ63" i="1"/>
  <c r="BD61" i="1"/>
  <c r="BA55" i="1"/>
  <c r="AW55" i="1" s="1"/>
  <c r="BC61" i="1"/>
  <c r="AY61" i="1" s="1"/>
  <c r="F35" i="2"/>
  <c r="AZ56" i="1" s="1"/>
  <c r="F35" i="6"/>
  <c r="AZ62" i="1" s="1"/>
  <c r="AN62" i="1" l="1"/>
  <c r="J41" i="3"/>
  <c r="J41" i="6"/>
  <c r="BK88" i="2"/>
  <c r="J88" i="2" s="1"/>
  <c r="J63" i="2" s="1"/>
  <c r="BK97" i="7"/>
  <c r="J97" i="7" s="1"/>
  <c r="J63" i="7" s="1"/>
  <c r="J63" i="3"/>
  <c r="J97" i="3"/>
  <c r="J64" i="3" s="1"/>
  <c r="BK96" i="5"/>
  <c r="J96" i="5"/>
  <c r="J63" i="6"/>
  <c r="BK85" i="8"/>
  <c r="J85" i="8" s="1"/>
  <c r="J59" i="8" s="1"/>
  <c r="J41" i="4"/>
  <c r="J89" i="6"/>
  <c r="J64" i="6" s="1"/>
  <c r="AN59" i="1"/>
  <c r="AN57" i="1"/>
  <c r="BB54" i="1"/>
  <c r="AX54" i="1" s="1"/>
  <c r="BD54" i="1"/>
  <c r="W33" i="1"/>
  <c r="AZ61" i="1"/>
  <c r="AV61" i="1" s="1"/>
  <c r="AT61" i="1" s="1"/>
  <c r="AZ55" i="1"/>
  <c r="AV55" i="1"/>
  <c r="AT55" i="1" s="1"/>
  <c r="AU58" i="1"/>
  <c r="AZ58" i="1"/>
  <c r="AV58" i="1"/>
  <c r="AT58" i="1" s="1"/>
  <c r="BA54" i="1"/>
  <c r="AW54" i="1"/>
  <c r="AK30" i="1"/>
  <c r="BC54" i="1"/>
  <c r="AY54" i="1"/>
  <c r="AU61" i="1"/>
  <c r="J32" i="5"/>
  <c r="AG60" i="1" s="1"/>
  <c r="AN60" i="1" s="1"/>
  <c r="AX55" i="1"/>
  <c r="J63" i="5" l="1"/>
  <c r="J41" i="5"/>
  <c r="AU54" i="1"/>
  <c r="J32" i="2"/>
  <c r="AG56" i="1" s="1"/>
  <c r="AN56" i="1" s="1"/>
  <c r="AZ54" i="1"/>
  <c r="W29" i="1"/>
  <c r="W31" i="1"/>
  <c r="W32" i="1"/>
  <c r="W30" i="1"/>
  <c r="J30" i="8"/>
  <c r="AG64" i="1" s="1"/>
  <c r="AN64" i="1" s="1"/>
  <c r="AG58" i="1"/>
  <c r="AN58" i="1"/>
  <c r="J32" i="7"/>
  <c r="AG63" i="1"/>
  <c r="AN63" i="1"/>
  <c r="J41" i="7" l="1"/>
  <c r="J39" i="8"/>
  <c r="J41" i="2"/>
  <c r="AG61" i="1"/>
  <c r="AN61" i="1" s="1"/>
  <c r="AV54" i="1"/>
  <c r="AK29" i="1"/>
  <c r="AG55" i="1"/>
  <c r="AN55" i="1" s="1"/>
  <c r="AG54" i="1" l="1"/>
  <c r="AK26" i="1"/>
  <c r="AK35" i="1"/>
  <c r="AT54" i="1"/>
  <c r="AN54" i="1" l="1"/>
</calcChain>
</file>

<file path=xl/sharedStrings.xml><?xml version="1.0" encoding="utf-8"?>
<sst xmlns="http://schemas.openxmlformats.org/spreadsheetml/2006/main" count="12824" uniqueCount="1283">
  <si>
    <t>Export Komplet</t>
  </si>
  <si>
    <t>VZ</t>
  </si>
  <si>
    <t>2.0</t>
  </si>
  <si>
    <t>ZAMOK</t>
  </si>
  <si>
    <t>False</t>
  </si>
  <si>
    <t>{ac33ab7e-7df2-411e-aa97-94ce947910c9}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</si>
  <si>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</si>
  <si>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</si>
  <si>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</si>
  <si>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</si>
  <si>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</si>
  <si>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</si>
  <si>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</si>
  <si>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</si>
  <si>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</si>
  <si>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</si>
  <si>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</si>
  <si>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mostních objektů na trati Frýdek Místek - Český Těšín</t>
  </si>
  <si>
    <t>KSO:</t>
  </si>
  <si>
    <t/>
  </si>
  <si>
    <t>CC-CZ:</t>
  </si>
  <si>
    <t>Místo:</t>
  </si>
  <si>
    <t>OŘ Ostrava</t>
  </si>
  <si>
    <t>Datum:</t>
  </si>
  <si>
    <t>30. 3. 2020</t>
  </si>
  <si>
    <t>Zadavatel:</t>
  </si>
  <si>
    <t>IČ:</t>
  </si>
  <si>
    <t>70994234</t>
  </si>
  <si>
    <t>Správa železnic s.o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</si>
  <si>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</si>
  <si>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</si>
  <si>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</si>
  <si>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</si>
  <si>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</si>
  <si>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</si>
  <si>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</si>
  <si>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</si>
  <si>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</si>
  <si>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</si>
  <si>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</si>
  <si>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</si>
  <si>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</si>
  <si>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</si>
  <si>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</si>
  <si>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</si>
  <si>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</si>
  <si>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</si>
  <si>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</si>
  <si>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</si>
  <si>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</si>
  <si>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</si>
  <si>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</si>
  <si>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</si>
  <si>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</si>
  <si>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</si>
  <si>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</si>
  <si>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</si>
  <si>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</si>
  <si>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</si>
  <si>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</si>
  <si>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</si>
  <si>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</si>
  <si>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</si>
  <si>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</si>
  <si>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</si>
  <si>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</si>
  <si>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</si>
  <si>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</si>
  <si>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</si>
  <si>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</si>
  <si>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</si>
  <si>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</si>
  <si>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</si>
  <si>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</si>
  <si>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</si>
  <si>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</si>
  <si>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</si>
  <si>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</si>
  <si>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Propustek v km 129,371</t>
  </si>
  <si>
    <t>STA</t>
  </si>
  <si>
    <t>1</t>
  </si>
  <si>
    <t>{dd195764-c3df-4a8f-952e-8ffa2712d094}</t>
  </si>
  <si>
    <t>2</t>
  </si>
  <si>
    <t>/</t>
  </si>
  <si>
    <t>SO 01.1</t>
  </si>
  <si>
    <t>železniční svršek v km 129,371</t>
  </si>
  <si>
    <t>Soupis</t>
  </si>
  <si>
    <t>{2caf10be-7c37-4573-ab3f-42c283ffd9ee}</t>
  </si>
  <si>
    <t>SO 01.2</t>
  </si>
  <si>
    <t>propustek v km 129,371</t>
  </si>
  <si>
    <t>{904933e8-ce43-45ea-8a8e-a532daba74a3}</t>
  </si>
  <si>
    <t>SO 02</t>
  </si>
  <si>
    <t>Propustek v km 132,968</t>
  </si>
  <si>
    <t>{c5c583b9-3332-47f9-be50-260e124e99bb}</t>
  </si>
  <si>
    <t>SO 02.1</t>
  </si>
  <si>
    <t>železniční svršek v km 132,968</t>
  </si>
  <si>
    <t>{23a77aeb-d473-46af-bd63-417928ea0148}</t>
  </si>
  <si>
    <t>SO 02.2</t>
  </si>
  <si>
    <t>propustek v km 132,968</t>
  </si>
  <si>
    <t>{c949c6af-aeb3-4fbb-ad9c-59a70c571b6c}</t>
  </si>
  <si>
    <t>SO 03</t>
  </si>
  <si>
    <t>Propustek v km 133,240</t>
  </si>
  <si>
    <t>{0f667cdb-cdea-428c-8640-edc33478dcbd}</t>
  </si>
  <si>
    <t>SO 03.1</t>
  </si>
  <si>
    <t>Železniční svršek v km 133,240</t>
  </si>
  <si>
    <t>{cf11eebd-9dbf-4c58-997b-76db0efec189}</t>
  </si>
  <si>
    <t>SO 03.2</t>
  </si>
  <si>
    <t>{de1468c5-ef1b-4bba-a0bf-391859520220}</t>
  </si>
  <si>
    <t>VRN</t>
  </si>
  <si>
    <t>Vedlejší rozpočtové náklady</t>
  </si>
  <si>
    <t>{0bc20724-12e8-431d-86ba-570af4299695}</t>
  </si>
  <si>
    <t>KRYCÍ LIST SOUPISU PRACÍ</t>
  </si>
  <si>
    <t>Objekt:</t>
  </si>
  <si>
    <t>SO 01 - Propustek v km 129,371</t>
  </si>
  <si>
    <t>Soupis:</t>
  </si>
  <si>
    <t>SO 01.1 - železniční svršek v km 129,371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</si>
  <si>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</si>
  <si>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</si>
  <si>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</si>
  <si>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</si>
  <si>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</si>
  <si>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</si>
  <si>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</si>
  <si>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</si>
  <si>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</si>
  <si>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</si>
  <si>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</si>
  <si>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</si>
  <si>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</si>
  <si>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</si>
  <si>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</si>
  <si>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</si>
  <si>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</si>
  <si>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</si>
  <si>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</si>
  <si>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</si>
  <si>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</si>
  <si>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</si>
  <si>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</si>
  <si>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</si>
  <si>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</si>
  <si>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</si>
  <si>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5905025010</t>
  </si>
  <si>
    <t>Doplnění stezky štěrkodrtí ojediněle ručně</t>
  </si>
  <si>
    <t>m3</t>
  </si>
  <si>
    <t>Sborník UOŽI 01 2020</t>
  </si>
  <si>
    <t>4</t>
  </si>
  <si>
    <t>-749446407</t>
  </si>
  <si>
    <t>PP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</si>
  <si>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</si>
  <si>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VV</t>
  </si>
  <si>
    <t>2*0,1*0,67*8</t>
  </si>
  <si>
    <t>Součet</t>
  </si>
  <si>
    <t>M</t>
  </si>
  <si>
    <t>5955101085</t>
  </si>
  <si>
    <t>Kamenivo drcené recyklované drť frakce 4/16</t>
  </si>
  <si>
    <t>t</t>
  </si>
  <si>
    <t>8</t>
  </si>
  <si>
    <t>-1575225189</t>
  </si>
  <si>
    <t>1,072*1,6</t>
  </si>
  <si>
    <t>3</t>
  </si>
  <si>
    <t>5905035010</t>
  </si>
  <si>
    <t>Výměna KL malou těžící mechanizací mimo lavičku lože otevřené</t>
  </si>
  <si>
    <t>-1811205448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</si>
  <si>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</si>
  <si>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P</t>
  </si>
  <si>
    <t>Poznámka k položce:_x000D_
Poznámka k položce: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 2. V cenách nejsou obsaženy náklady na podbití pražce, dodávku a doplnění kameniva.</t>
  </si>
  <si>
    <t>8*(1,901*1,145)</t>
  </si>
  <si>
    <t>5905065010</t>
  </si>
  <si>
    <t>Samostatná úprava vrstvy kolejového lože pod ložnou plochou pražců v koleji</t>
  </si>
  <si>
    <t>m2</t>
  </si>
  <si>
    <t>-775172299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</si>
  <si>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</si>
  <si>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Poznámka k položce:_x000D_
Poznámka k položce: 1. V cenách jsou započteny náklady na urovnání a homogenizaci vrstvy kameniva. 2. V cenách nejsou obsaženy náklady na dodávku a doplnění kameniva.</t>
  </si>
  <si>
    <t>8*3,90</t>
  </si>
  <si>
    <t>5958158005</t>
  </si>
  <si>
    <t>Podložka pryžová pod patu kolejnice S49  183/126/6</t>
  </si>
  <si>
    <t>kus</t>
  </si>
  <si>
    <t>-1927810866</t>
  </si>
  <si>
    <t>2*20</t>
  </si>
  <si>
    <t>6</t>
  </si>
  <si>
    <t>5958134040</t>
  </si>
  <si>
    <t>Součásti upevňovací kroužek pružný dvojitý Fe 6</t>
  </si>
  <si>
    <t>-1858287164</t>
  </si>
  <si>
    <t>2*20*2</t>
  </si>
  <si>
    <t>7</t>
  </si>
  <si>
    <t>5905105030</t>
  </si>
  <si>
    <t>Doplnění KL kamenivem souvisle strojně v koleji</t>
  </si>
  <si>
    <t>1718525154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</si>
  <si>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</si>
  <si>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doplnění KL kamenivem při ASP</t>
  </si>
  <si>
    <t>2*30,0</t>
  </si>
  <si>
    <t>5955101000</t>
  </si>
  <si>
    <t>Kamenivo drcené štěrk frakce 31,5/63 třídy BI</t>
  </si>
  <si>
    <t>2024777259</t>
  </si>
  <si>
    <t>štěrkové lože</t>
  </si>
  <si>
    <t>17,413*1,7</t>
  </si>
  <si>
    <t>doplnění kol. lože kamenivem při ASP</t>
  </si>
  <si>
    <t>2*30,0*1,7</t>
  </si>
  <si>
    <t>9</t>
  </si>
  <si>
    <t>5906130380</t>
  </si>
  <si>
    <t>Montáž kolejového roštu v ose koleje pražce betonové vystrojené tv. S49 rozdělení "c"</t>
  </si>
  <si>
    <t>km</t>
  </si>
  <si>
    <t>884618316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</si>
  <si>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</si>
  <si>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Poznámka k položce:_x000D_
Poznámka k položce: 1. V cenách jsou započteny náklady na vrtání pražců dřevěných nevystrojených, manipulaci a montáž KR.  2. V cenách nejsou obsaženy náklady na dodávku materiálu.</t>
  </si>
  <si>
    <t>0,008</t>
  </si>
  <si>
    <t>10</t>
  </si>
  <si>
    <t>5906140235</t>
  </si>
  <si>
    <t>Demontáž kolejového roštu koleje v ose koleje pražce betonové tv. T rozdělení "c"</t>
  </si>
  <si>
    <t>2088786643</t>
  </si>
  <si>
    <t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</si>
  <si>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Poznámka k položce: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</si>
  <si>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11</t>
  </si>
  <si>
    <t>5907015485</t>
  </si>
  <si>
    <t>Ojedinělá výměna kolejnic současně s výměnou pryžové podložky tv. S49 rozdělení "c"</t>
  </si>
  <si>
    <t>m</t>
  </si>
  <si>
    <t>-1148905542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</si>
  <si>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</si>
  <si>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(12,5-8)*2</t>
  </si>
  <si>
    <t>12</t>
  </si>
  <si>
    <t>5907050020</t>
  </si>
  <si>
    <t>Dělení kolejnic řezáním nebo rozbroušením tv. S49</t>
  </si>
  <si>
    <t>1187252747</t>
  </si>
  <si>
    <t>Dělení kolejnic řezáním nebo rozbroušením tv. S49. Poznámka: 1. V cenách jsou započteny náklady na manipulaci, podložení, označení a provedení řezu kolejnice.</t>
  </si>
  <si>
    <t>Poznámka k položce:_x000D_
Poznámka k položce: 1. V cenách jsou započteny náklady na manipulaci podložení, označení a provedení řezu kolejnice.</t>
  </si>
  <si>
    <t>8 x staré + 1 x nové</t>
  </si>
  <si>
    <t>8+1</t>
  </si>
  <si>
    <t>13</t>
  </si>
  <si>
    <t>5908070320</t>
  </si>
  <si>
    <t>Souvislé dotahování upevňovadel v koleji s protáčením závitů šrouby svěrkové rozdělení "c"</t>
  </si>
  <si>
    <t>-708080427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</si>
  <si>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</si>
  <si>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Poznámka k položce:_x000D_
Poznámka k položce: 1. V cenách jsou započteny náklady na dotažení součástí doporučeným utahovacím momentem a ošetření součástí mazivem.</t>
  </si>
  <si>
    <t>(75+6+13+50)*0,001*2</t>
  </si>
  <si>
    <t>14</t>
  </si>
  <si>
    <t>5909030020</t>
  </si>
  <si>
    <t>Následná úprava GPK koleje směrové a výškové uspořádání pražce betonové</t>
  </si>
  <si>
    <t>-934547683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</si>
  <si>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</si>
  <si>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3. podbití pro všechny SO</t>
  </si>
  <si>
    <t>3*0,300</t>
  </si>
  <si>
    <t>5909032020</t>
  </si>
  <si>
    <t>Přesná úprava GPK koleje směrové a výškové uspořádání pražce betonové</t>
  </si>
  <si>
    <t>-1423019492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</si>
  <si>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</si>
  <si>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Poznámka k položce: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 2. V cenách nejsou obsaženy náklady na zaměření APK, doplnění a dodávku kameniva a snížení KL pod patou kolejnice.</t>
  </si>
  <si>
    <t>1. a 2. podbití pro všechny SO</t>
  </si>
  <si>
    <t>1,500</t>
  </si>
  <si>
    <t>16</t>
  </si>
  <si>
    <t>5910020130</t>
  </si>
  <si>
    <t>Svařování kolejnic termitem plný předehřev standardní spára svar jednotlivý tv. S49</t>
  </si>
  <si>
    <t>svar</t>
  </si>
  <si>
    <t>1324562176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</si>
  <si>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</si>
  <si>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Poznámka k položce: 1. V cenách jsou započteny náklady na vybrání kameniva z mezipražcového prostoru, demontáž upevňovadel, směrové a výškové vyrovnání kolejnic, provedení svaru, montáž upevňovadel, vizuální kontrola, měření geometrie svaru.  2. V cenách nejsou obsaženy náklady na kontrolu svaru ultrazvukem, podbití pražců a demontáž styku.</t>
  </si>
  <si>
    <t>17</t>
  </si>
  <si>
    <t>5910035030</t>
  </si>
  <si>
    <t>Dosažení dovolené upínací teploty v BK prodloužením kolejnicového pásu v koleji tv. S49</t>
  </si>
  <si>
    <t>-1961720628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</si>
  <si>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</si>
  <si>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</t>
  </si>
  <si>
    <t>5910040010</t>
  </si>
  <si>
    <t>Umožnění volné dilatace kolejnice demontáž upevňovadel bez osazení kluzných podložek rozdělení pražců "c"</t>
  </si>
  <si>
    <t>-1198640448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</si>
  <si>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</si>
  <si>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Poznámka k položce: 1. V cenách jsou započteny náklady na uvolnění, demontáž a rovnoměrné prodloužení nebo zkrácení kolejnice, vyznačení značek a vedení dokumentace.  2. V cenách nejsou obsaženy náklady na demontáž kolejnicových spojek.</t>
  </si>
  <si>
    <t>(75+6+13+50)*2</t>
  </si>
  <si>
    <t>19</t>
  </si>
  <si>
    <t>9909000100</t>
  </si>
  <si>
    <t>Poplatek za uložení suti nebo hmot na oficiální skládku</t>
  </si>
  <si>
    <t>1748882939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</si>
  <si>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</si>
  <si>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položce:_x000D_
Poznámka k položce: V cenách jsou započteny náklady na uložení stavebního odpadu na oficiální skládku.</t>
  </si>
  <si>
    <t>odtěžené kolejové lože</t>
  </si>
  <si>
    <t>17,413*2,0</t>
  </si>
  <si>
    <t>OST</t>
  </si>
  <si>
    <t>Ostatní</t>
  </si>
  <si>
    <t>20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</si>
  <si>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</si>
  <si>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</si>
  <si>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185715897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</si>
  <si>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</si>
  <si>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dovoz drobného kolejiva pro všechny SO</t>
  </si>
  <si>
    <t>1,0</t>
  </si>
  <si>
    <t>9902300100</t>
  </si>
  <si>
    <t>Doprava jednosměrná (např. nakupovaného materiálu) mechanizací o nosnosti přes 3,5 t sypanin (kameniva, písku, suti, dlažebních kostek, atd.) do 10 km</t>
  </si>
  <si>
    <t>512</t>
  </si>
  <si>
    <t>1936251224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</si>
  <si>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</si>
  <si>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odvoz vytěženého  štěrkového lože</t>
  </si>
  <si>
    <t>8*2,176*2,0</t>
  </si>
  <si>
    <t>22</t>
  </si>
  <si>
    <t>9902300700</t>
  </si>
  <si>
    <t>Doprava jednosměrná (např. nakupovaného materiálu) mechanizací o nosnosti přes 3,5 t sypanin (kameniva, písku, suti, dlažebních kostek, atd.) do 100 km</t>
  </si>
  <si>
    <t>-1705986922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</si>
  <si>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</si>
  <si>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(8*2,176)*1,7</t>
  </si>
  <si>
    <t>doplnění pro podbití</t>
  </si>
  <si>
    <t>(2*30)*1,7</t>
  </si>
  <si>
    <t>kamenivo stezky</t>
  </si>
  <si>
    <t>23</t>
  </si>
  <si>
    <t>9902900100</t>
  </si>
  <si>
    <t>Naložení sypanin, drobného kusového materiálu, suti</t>
  </si>
  <si>
    <t>-2059853619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</si>
  <si>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</si>
  <si>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položce:_x000D_
Poznámka k položce: Ceny určeny pro nakládání materiálu v případech, kdy není naložení součástí dodávky materiálu nebo není uvedeno v popisu cen a pro nakládání z meziskládky.</t>
  </si>
  <si>
    <t>24</t>
  </si>
  <si>
    <t>9903200100</t>
  </si>
  <si>
    <t>Přeprava mechanizace na místo prováděných prací o hmotnosti přes 12 t přes 50 do 100 km</t>
  </si>
  <si>
    <t>-207225798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</si>
  <si>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</si>
  <si>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ASP + PUŠL ( SO01.1 + SO02.1 + SO03.1 )</t>
  </si>
  <si>
    <t>1+1</t>
  </si>
  <si>
    <t>ASP ( SO01.1 + SO02.1 + SO03.1 )</t>
  </si>
  <si>
    <t>SO 01.2 - propustek v km 129,371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</si>
  <si>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</si>
  <si>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</si>
  <si>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</si>
  <si>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</si>
  <si>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</si>
  <si>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</si>
  <si>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</si>
  <si>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</si>
  <si>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</si>
  <si>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749 - Elektromontáže - ostatní práce a konstrukce</t>
  </si>
  <si>
    <t>Zemní práce</t>
  </si>
  <si>
    <t>111251101</t>
  </si>
  <si>
    <t>Odstranění křovin a stromů průměru kmene do 100 mm i s kořeny sklonu terénu do 1:5 z celkové plochy do 100 m2 strojně</t>
  </si>
  <si>
    <t>CS ÚRS 2020 01</t>
  </si>
  <si>
    <t>2058862924</t>
  </si>
  <si>
    <t>Odstranění křovin a stromů s odstraněním kořenů strojně průměru kmene do 100 mm v rovině nebo ve svahu sklonu terénu do 1:5, při celkové ploše do 100 m2</t>
  </si>
  <si>
    <t>40</t>
  </si>
  <si>
    <t>111251111</t>
  </si>
  <si>
    <t>Drcení ořezaných větví D do 100 mm s odvozem do 20 km</t>
  </si>
  <si>
    <t>-668361611</t>
  </si>
  <si>
    <t>Drcení ořezaných větví strojně - (štěpkování) s naložením na dopravní prostředek a odvozem drtě do 20 km a se složením o průměru větví do 100 mm</t>
  </si>
  <si>
    <t>0,400</t>
  </si>
  <si>
    <t>115001104</t>
  </si>
  <si>
    <t>Převedení vody potrubím DN do 300</t>
  </si>
  <si>
    <t>-1220846731</t>
  </si>
  <si>
    <t>Převedení vody potrubím průměru DN přes 250 do 300</t>
  </si>
  <si>
    <t>dočasné převedení vody</t>
  </si>
  <si>
    <t>115101201</t>
  </si>
  <si>
    <t>Čerpání vody na dopravní výšku do 10 m průměrný přítok do 500 l/min</t>
  </si>
  <si>
    <t>hod</t>
  </si>
  <si>
    <t>829643890</t>
  </si>
  <si>
    <t>Čerpání vody na dopravní výšku do 10 m s uvažovaným průměrným přítokem do 500 l/min</t>
  </si>
  <si>
    <t>Čerpání vody z jímky do 500l/min</t>
  </si>
  <si>
    <t>119001421</t>
  </si>
  <si>
    <t>Dočasné zajištění kabelů a kabelových tratí ze 3 volně ložených kabelů</t>
  </si>
  <si>
    <t>629982313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</si>
  <si>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</si>
  <si>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dočasné vyvěšení kabel. trasy vpravo a vlevo trati</t>
  </si>
  <si>
    <t>2*7,0</t>
  </si>
  <si>
    <t>121151103</t>
  </si>
  <si>
    <t>Sejmutí ornice plochy do 100 m2 tl vrstvy do 200 mm strojně</t>
  </si>
  <si>
    <t>-211035086</t>
  </si>
  <si>
    <t>Sejmutí ornice strojně při souvislé ploše do 100 m2, tl. vrstvy do 200 mm</t>
  </si>
  <si>
    <t>131251104</t>
  </si>
  <si>
    <t>Hloubení jam nezapažených v hornině třídy těžitelnosti I, skupiny 3 objem do 500 m3 strojně</t>
  </si>
  <si>
    <t>-53309287</t>
  </si>
  <si>
    <t>Hloubení nezapažených jam a zářezů strojně s urovnáním dna do předepsaného profilu a spádu v hornině třídy těžitelnosti I skupiny 3 přes 100 do 500 m3</t>
  </si>
  <si>
    <t>Celkový výkop zeminy tř. I</t>
  </si>
  <si>
    <t>(1,05*1,2+1+1,35*1,2)*3,85*0,4+2*2*0,45*0,5+3*1,7*0,6+2*0,9*1,7*1,7/2</t>
  </si>
  <si>
    <t>3*2,7*2,6+2*1,3*2,7*2,6/2+3*5,1*3,5+2*1,8*5,1*3,5/2+3*2,9*2,8+2*1,4*2,9*2,8/2+3*1,8*0,6+2*1*1,8*2/2+3,4*1*0,4-2,2*10,8*1,6</t>
  </si>
  <si>
    <t>132112111</t>
  </si>
  <si>
    <t>Hloubení rýh š do 800 mm v soudržných horninách třídy těžitelnosti I, skupiny 1 a 2 ručně</t>
  </si>
  <si>
    <t>64</t>
  </si>
  <si>
    <t>-951764695</t>
  </si>
  <si>
    <t>Hloubení rýh šířky do 800 mm ručně zapažených i nezapažených, s urovnáním dna do předepsaného profilu a spádu v hornině třídy těžitelnosti I skupiny 1 a 2 soudržných</t>
  </si>
  <si>
    <t>rýha kolem kamenné dlažby š. 100 mm</t>
  </si>
  <si>
    <t>(2,7+7,2+3,4+1,6*1,2+1,2*1,2+3,4+1+2*1,9*1,2+2*1,2*1,2+2*1,5)*0,1*0,50</t>
  </si>
  <si>
    <t>151101102</t>
  </si>
  <si>
    <t>Zřízení příložného pažení a rozepření stěn rýh hl do 4 m</t>
  </si>
  <si>
    <t>415677379</t>
  </si>
  <si>
    <t>Zřízení pažení a rozepření stěn rýh pro podzemní vedení příložné pro jakoukoliv mezerovitost, hloubky do 4 m</t>
  </si>
  <si>
    <t>Zřízení pažení výkopu</t>
  </si>
  <si>
    <t>2*5,0*8,0</t>
  </si>
  <si>
    <t>151101112</t>
  </si>
  <si>
    <t>Odstranění příložného pažení a rozepření stěn rýh hl do 4 m</t>
  </si>
  <si>
    <t>-840281087</t>
  </si>
  <si>
    <t>Odstranění pažení a rozepření stěn rýh pro podzemní vedení s uložením materiálu na vzdálenost do 3 m od kraje výkopu příložné, hloubky přes 2 do 4 m</t>
  </si>
  <si>
    <t>162751117</t>
  </si>
  <si>
    <t>Vodorovné přemístění do 10000 m výkopku/sypaniny z horniny třídy těžitelnosti I, skupiny 1 až 3</t>
  </si>
  <si>
    <t>-957079534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</si>
  <si>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</si>
  <si>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Odvoz zeminy na skládku do 10km</t>
  </si>
  <si>
    <t>(1,05*1,2+1+1,35*1,2)*3,85*0,4+2*2*0,45*0,5+3*1,7*0,6+2*0,9*1,7*1,7/2+3*2,7*2,6+2*1,3*2,7*2,6/2</t>
  </si>
  <si>
    <t>3*5,1*3,5+2*1,8*5,1*3,5/2+3*2,9*2,8+2*1,4*2,9*2,8/2+3*1,8*0,6+2*1*1,8*2/2+3,4*1*0,4-2,2*10,8*1,6</t>
  </si>
  <si>
    <t>167151101</t>
  </si>
  <si>
    <t>Nakládání výkopku z hornin třídy těžitelnosti I, skupiny 1 až 3 do 100 m3</t>
  </si>
  <si>
    <t>1536702977</t>
  </si>
  <si>
    <t>Nakládání, skládání a překládání neulehlého výkopku nebo sypaniny strojně nakládání, množství do 100 m3, z horniny třídy těžitelnosti I, skupiny 1 až 3</t>
  </si>
  <si>
    <t>Nakládka zeminy na skládku do 10km</t>
  </si>
  <si>
    <t>171201221</t>
  </si>
  <si>
    <t>Poplatek za uložení na skládce (skládkovné) zeminy a kamení kód odpadu 17 05 04</t>
  </si>
  <si>
    <t>-941808683</t>
  </si>
  <si>
    <t>Poplatek za uložení stavebního odpadu na skládce (skládkovné) zeminy a kamení zatříděného do Katalogu odpadů pod kódem 17 05 04</t>
  </si>
  <si>
    <t>Poplatek za uložení zeminy na skládce, bude fakturováno dle vážníhc lístků po odsouhlasení TDI</t>
  </si>
  <si>
    <t>134,314*1,9</t>
  </si>
  <si>
    <t>171251201</t>
  </si>
  <si>
    <t>Uložení sypaniny na skládky nebo meziskládky</t>
  </si>
  <si>
    <t>1844913400</t>
  </si>
  <si>
    <t>Uložení sypaniny na skládky nebo meziskládky bez hutnění s upravením uložené sypaniny do předepsaného tvaru</t>
  </si>
  <si>
    <t>174101101</t>
  </si>
  <si>
    <t>Zásyp jam, šachet rýh nebo kolem objektů sypaninou se zhutněním</t>
  </si>
  <si>
    <t>-1591163957</t>
  </si>
  <si>
    <t>Zásyp sypaninou z jakékoliv horniny strojně s uložením výkopku ve vrstvách se zhutněním jam, šachet, rýh nebo kolem objektů v těchto vykopávkách</t>
  </si>
  <si>
    <t>Zásyp propustku štěrkodrtí fr. 0/63mm + hutnění po vrstvách max. 300mm,  Id=0,95</t>
  </si>
  <si>
    <t>2*0,7*1,6*1,3/2+3*2,4*2,4+2*1,2*2,4*2,4/2+3*6*3,4+2*1,7*6*3,4/2+3*2,7*2,4+2*1,2*2,7*2,4/2+2*0,7*1,6*1,3/2-1,4*14,2*1,7</t>
  </si>
  <si>
    <t>58344197</t>
  </si>
  <si>
    <t>štěrkodrť frakce 0/63</t>
  </si>
  <si>
    <t>502196224</t>
  </si>
  <si>
    <t>štěrkodrť fr. 0-63</t>
  </si>
  <si>
    <t>(2*0,7*1,6*1,3/2+3*2,4*2,4+2*1,2*2,4*2,4/2+3*6*3,4+2*1,7*6*3,4/2+3*2,7*2,4+2*1,2*2,7*2,4/2+2*0,7*1,6*1,3/2-1,4*14,2*1,7)*1,8</t>
  </si>
  <si>
    <t>181101143</t>
  </si>
  <si>
    <t>Úprava pozemku s rozpojením, přehrnutím, urovnáním a přehrnutím do 60 m zeminy tř 4</t>
  </si>
  <si>
    <t>142258597</t>
  </si>
  <si>
    <t>Úprava pozemku s rozpojením a přehrnutím včetně urovnání v zemině tř. 4, s přemístěním na vzdálenost přes 40 do 60 m</t>
  </si>
  <si>
    <t>((3,1*3,3+3,4*1,5+3,1*2,8+3,1*3,7+3,4*1,9+3,1*3,7)*1,2+4*3,1*2+2*5)*0,15</t>
  </si>
  <si>
    <t>181351003</t>
  </si>
  <si>
    <t>Rozprostření ornice tl vrstvy do 200 mm pl do 100 m2 v rovině nebo ve svahu do 1:5 strojně</t>
  </si>
  <si>
    <t>-421103845</t>
  </si>
  <si>
    <t>Rozprostření a urovnání ornice v rovině nebo ve svahu sklonu do 1:5 strojně při souvislé ploše do 100 m2, tl. vrstvy do 200 mm</t>
  </si>
  <si>
    <t>ornice</t>
  </si>
  <si>
    <t>20+20</t>
  </si>
  <si>
    <t>rozprostření výkopku z rýh kolem dlažby</t>
  </si>
  <si>
    <t>1,573/0,1</t>
  </si>
  <si>
    <t>181411122</t>
  </si>
  <si>
    <t>Založení lučního trávníku výsevem plochy do 1000 m2 ve svahu do 1:2</t>
  </si>
  <si>
    <t>1095499710</t>
  </si>
  <si>
    <t>Založení trávníku na půdě předem připravené plochy do 1000 m2 výsevem včetně utažení lučního na svahu přes 1:5 do 1:2</t>
  </si>
  <si>
    <t>005724740</t>
  </si>
  <si>
    <t>osivo směs travní krajinná-svahová</t>
  </si>
  <si>
    <t>kg</t>
  </si>
  <si>
    <t>-2107923220</t>
  </si>
  <si>
    <t>(20+20)/100*3,5*1,2</t>
  </si>
  <si>
    <t>181951112</t>
  </si>
  <si>
    <t>Úprava pláně v hornině třídy těžitelnosti I, skupiny 1 až 3 se zhutněním</t>
  </si>
  <si>
    <t>1709118527</t>
  </si>
  <si>
    <t>Úprava pláně vyrovnáním výškových rozdílů strojně v hornině třídy těžitelnosti I, skupiny 1 až 3 se zhutněním</t>
  </si>
  <si>
    <t>Zhutnění základové spáry</t>
  </si>
  <si>
    <t>3*14,2</t>
  </si>
  <si>
    <t>952904151</t>
  </si>
  <si>
    <t>Čištění mostních objektů - pročištění vtoků a výtoků strojně</t>
  </si>
  <si>
    <t>-372014278</t>
  </si>
  <si>
    <t>Čištění mostních objektů pročištění vtoků a výtoků strojně</t>
  </si>
  <si>
    <t>Pročištění stávajícího koryta toku</t>
  </si>
  <si>
    <t>6,00*3,4*0,25</t>
  </si>
  <si>
    <t>Zakládání</t>
  </si>
  <si>
    <t>273311125</t>
  </si>
  <si>
    <t>Základové desky z betonu prostého C 16/20</t>
  </si>
  <si>
    <t>-1556883837</t>
  </si>
  <si>
    <t>Základové konstrukce z betonu prostého desky ve výkopu nebo na hlavách pilot C 16/20</t>
  </si>
  <si>
    <t>Betonáž podkladního betonu – prostý beton C16/20,</t>
  </si>
  <si>
    <t>3*14,2*0,1</t>
  </si>
  <si>
    <t>273321117</t>
  </si>
  <si>
    <t>Základové desky mostních konstrukcí ze ŽB C 25/30</t>
  </si>
  <si>
    <t>-510794065</t>
  </si>
  <si>
    <t>Základové konstrukce z betonu železového desky ve výkopu nebo na hlavách pilot C 25/30</t>
  </si>
  <si>
    <t>Betonáž základové desky – železobeton C25/30, včetně obetonování trub v délce 2,00m na vtoku a výtoku</t>
  </si>
  <si>
    <t>0,3*2*14,2+4*2*0,4*0,55</t>
  </si>
  <si>
    <t>25</t>
  </si>
  <si>
    <t>273354111</t>
  </si>
  <si>
    <t>Bednění základových desek - zřízení</t>
  </si>
  <si>
    <t>2073216630</t>
  </si>
  <si>
    <t>Bednění základových konstrukcí desek zřízení</t>
  </si>
  <si>
    <t>0,3*(14,205*2+1,98*2)</t>
  </si>
  <si>
    <t>26</t>
  </si>
  <si>
    <t>273354211</t>
  </si>
  <si>
    <t>Bednění základových desek - odstranění</t>
  </si>
  <si>
    <t>-1342380189</t>
  </si>
  <si>
    <t>Bednění základových konstrukcí desek odstranění bednění</t>
  </si>
  <si>
    <t>27</t>
  </si>
  <si>
    <t>273361116</t>
  </si>
  <si>
    <t>Výztuž základových desek z betonářské oceli 10 505</t>
  </si>
  <si>
    <t>-318676270</t>
  </si>
  <si>
    <t>Výztuž základových konstrukcí desek z betonářské oceli 10 505 (R) nebo BSt 500</t>
  </si>
  <si>
    <t>Betonářská výztuž základové desky – betonářská výztuž B500b</t>
  </si>
  <si>
    <t>0,057*1,05</t>
  </si>
  <si>
    <t>28</t>
  </si>
  <si>
    <t>273361412</t>
  </si>
  <si>
    <t>Výztuž základových desek ze svařovaných sítí do 6 kg/m2</t>
  </si>
  <si>
    <t>1404207789</t>
  </si>
  <si>
    <t>Výztuž základových konstrukcí desek ze svařovaných sítí, hmotnosti přes 3,5 do 6 kg/m2</t>
  </si>
  <si>
    <t>Betonářská výztuž základové desky – KARI sítě Ø8mm, oka 100x100mm</t>
  </si>
  <si>
    <t>0,561*1,2*1,05</t>
  </si>
  <si>
    <t>29</t>
  </si>
  <si>
    <t>274311127</t>
  </si>
  <si>
    <t>Základové pasy, prahy, věnce a ostruhy z betonu prostého C 25/30</t>
  </si>
  <si>
    <t>1350330629</t>
  </si>
  <si>
    <t>Základové konstrukce z betonu prostého pasy, prahy, věnce a ostruhy ve výkopu nebo na hlavách pilot C 25/30</t>
  </si>
  <si>
    <t>Betonáž základových pásů – prostý beton C25/30</t>
  </si>
  <si>
    <t>2*0,6*0,45*2</t>
  </si>
  <si>
    <t>Betonáž příčného prahu z betonu C25/30</t>
  </si>
  <si>
    <t>(3,5+3,5)*0,25*0,25</t>
  </si>
  <si>
    <t>30</t>
  </si>
  <si>
    <t>275311127</t>
  </si>
  <si>
    <t>Základové patky a bloky z betonu prostého C 25/30</t>
  </si>
  <si>
    <t>-1707849186</t>
  </si>
  <si>
    <t>Základové konstrukce z betonu prostého patky a bloky ve výkopu nebo na hlavách pilot C 25/30</t>
  </si>
  <si>
    <t>Betonový blok z betonu C25/30 o rozměru 500x300mm, s vlysem letopočtu výstavby, včetně dopravy materiálu</t>
  </si>
  <si>
    <t>0,5*0,3*0,2</t>
  </si>
  <si>
    <t>Svislé a kompletní konstrukce</t>
  </si>
  <si>
    <t>31</t>
  </si>
  <si>
    <t>27531112R</t>
  </si>
  <si>
    <t>1564159510</t>
  </si>
  <si>
    <t>Vodorovné konstrukce</t>
  </si>
  <si>
    <t>32</t>
  </si>
  <si>
    <t>452318510</t>
  </si>
  <si>
    <t>Zajišťovací práh z betonu prostého se zvýšenými nároky na prostředí</t>
  </si>
  <si>
    <t>-1446368448</t>
  </si>
  <si>
    <t>Zajišťovací práh z betonu prostého se zvýšenými nároky na prostředí na dně a ve svahu melioračních kanálů s patkami nebo bez patek</t>
  </si>
  <si>
    <t>Obetonování kamenné dlažby š. 100 mm</t>
  </si>
  <si>
    <t>(2,7+7,2+3,4+1,6*1,2+1,2*1,2+3,4+1+2*1,9*1,2+2*1,2*1,2+2*1,5)*0,1*0,65</t>
  </si>
  <si>
    <t>33</t>
  </si>
  <si>
    <t>452471101</t>
  </si>
  <si>
    <t>Podkladní vrstva z modifikované malty cementové tl do 10 mm</t>
  </si>
  <si>
    <t>1720839221</t>
  </si>
  <si>
    <t>Podkladní a výplňová vrstva z modifikované malty cementové podkladní, tloušťky do 10 mm první vrstva</t>
  </si>
  <si>
    <t>Vyrovnávací vrstva z cementové malty MC pod prefabrikované trouby</t>
  </si>
  <si>
    <t>14,2*0,9</t>
  </si>
  <si>
    <t>34</t>
  </si>
  <si>
    <t>465513257</t>
  </si>
  <si>
    <t>Dlažba svahu u opěr z upraveného lomového žulového kamene tl 250 mm do lože C 25/30 pl přes 10 m2</t>
  </si>
  <si>
    <t>-403679641</t>
  </si>
  <si>
    <t>Dlažba svahu u mostních opěr z upraveného lomového žulového kamene s vyspárováním maltou MC 25, šíře spáry 15 mm do betonového lože C 25/30 tloušťky 250 mm, plochy přes 10 m2</t>
  </si>
  <si>
    <t>(3,9*(1,05*1,2+1+1,35*1,2)+2,35*3,4*1,2+2,35*3,4*1,2+3,4*1-2*1,4*0,9)</t>
  </si>
  <si>
    <t>Ostatní konstrukce a práce, bourání</t>
  </si>
  <si>
    <t>35</t>
  </si>
  <si>
    <t>320101112</t>
  </si>
  <si>
    <t>Osazení betonových a železobetonových prefabrikátů hmotnosti nad 1000 do 5000 kg</t>
  </si>
  <si>
    <t>-1070796717</t>
  </si>
  <si>
    <t>Osazení betonových a železobetonových prefabrikátů hmotnosti jednotlivě přes 1 000 do 5 000 kg</t>
  </si>
  <si>
    <t>osazení ŽB patkových trub</t>
  </si>
  <si>
    <t>0,739*11</t>
  </si>
  <si>
    <t>osazení ŽB trub šikmých -  vtoková, výtoková</t>
  </si>
  <si>
    <t>0,959+0,967</t>
  </si>
  <si>
    <t>36</t>
  </si>
  <si>
    <t>592224140</t>
  </si>
  <si>
    <t>trouba přímá železobet. patková 1000/1000</t>
  </si>
  <si>
    <t>1562216766</t>
  </si>
  <si>
    <t>trouba přímá železobet. patková DN1000</t>
  </si>
  <si>
    <t>Dodávka železobetonových prefabrikovaných patkových trub DN=1000mm (11ks přímá délka 1,00m)</t>
  </si>
  <si>
    <t>37</t>
  </si>
  <si>
    <t>59222414R</t>
  </si>
  <si>
    <t>trouba šikmá železobet. patková 1000/2000</t>
  </si>
  <si>
    <t>669680009</t>
  </si>
  <si>
    <t>trouba šikmá železobet. DN 1000 - vtoková</t>
  </si>
  <si>
    <t>Dodávka železobetonovéh prefabrikovanéh patkové truoby DN=1000mm - vtoková</t>
  </si>
  <si>
    <t>38</t>
  </si>
  <si>
    <t>59222415R</t>
  </si>
  <si>
    <t>-1189504633</t>
  </si>
  <si>
    <t>trouba šikmá železobet. DN 1000 - výtoková</t>
  </si>
  <si>
    <t>Dodávka železobetonovéh prefabrikovanéh patkové truoby DN=1000mm - výtoková</t>
  </si>
  <si>
    <t>39</t>
  </si>
  <si>
    <t>936942211</t>
  </si>
  <si>
    <t>Zhotovení tabulky s letopočtem opravy mostu vložením šablony do bednění</t>
  </si>
  <si>
    <t>1136465041</t>
  </si>
  <si>
    <t>Zhotovení tabulky s letopočtem opravy nebo větší údržby vložením šablony do bednění</t>
  </si>
  <si>
    <t>961041211</t>
  </si>
  <si>
    <t>Bourání mostních základů z betonu prostého</t>
  </si>
  <si>
    <t>-90271810</t>
  </si>
  <si>
    <t>Bourání mostních konstrukcí základů z prostého betonu</t>
  </si>
  <si>
    <t>Odstranění stávajícího opevnění koryta toku z prostého betonu</t>
  </si>
  <si>
    <t>5*(1*1,2+0,6+1,3*1,2)*0,15</t>
  </si>
  <si>
    <t>41</t>
  </si>
  <si>
    <t>962021112</t>
  </si>
  <si>
    <t>Bourání mostních zdí a pilířů z kamene</t>
  </si>
  <si>
    <t>1581568040</t>
  </si>
  <si>
    <t>Bourání mostních konstrukcí zdiva a pilířů z kamene nebo cihel</t>
  </si>
  <si>
    <t>Demolice stávající konstrukce propustku, odvoz a uložení kamenné suti na mezideponii, do 1km</t>
  </si>
  <si>
    <t>0,25*1*9,2+0,3*(3+3,3)*0,8+2*(0,8*1,6*10,8)+0,8*1,6*(0,8+1,1)+0,6*0,15*10,8</t>
  </si>
  <si>
    <t>997</t>
  </si>
  <si>
    <t>Přesun sutě</t>
  </si>
  <si>
    <t>42</t>
  </si>
  <si>
    <t>997013811</t>
  </si>
  <si>
    <t>Poplatek za uložení na skládce (skládkovné) stavebního odpadu dřevěného kód odpadu 17 02 01</t>
  </si>
  <si>
    <t>-1961520329</t>
  </si>
  <si>
    <t>Poplatek za uložení stavebního odpadu na skládce (skládkovné) dřevěného zatříděného do Katalogu odpadů pod kódem 17 02 01</t>
  </si>
  <si>
    <t>Poplatek za uložení dřevěného pažení na skládce</t>
  </si>
  <si>
    <t>40,0*0,05*0,750</t>
  </si>
  <si>
    <t>43</t>
  </si>
  <si>
    <t>997211511</t>
  </si>
  <si>
    <t>Vodorovná doprava suti po suchu na vzdálenost do 1 km</t>
  </si>
  <si>
    <t>428516638</t>
  </si>
  <si>
    <t>Vodorovná doprava suti nebo vybouraných hmot suti se složením a hrubým urovnáním, na vzdálenost do 1 km</t>
  </si>
  <si>
    <t>Odvoz kamenné suti ze stávající konstrukce na skládku do 10km</t>
  </si>
  <si>
    <t>34,864*2,50</t>
  </si>
  <si>
    <t>Odvoz betonové suti ze stávající konstrukce na skládku do 10km</t>
  </si>
  <si>
    <t>2,52*2,20</t>
  </si>
  <si>
    <t>44</t>
  </si>
  <si>
    <t>997211519</t>
  </si>
  <si>
    <t>Příplatek ZKD 1 km u vodorovné dopravy suti</t>
  </si>
  <si>
    <t>-1099145882</t>
  </si>
  <si>
    <t>Vodorovná doprava suti nebo vybouraných hmot suti se složením a hrubým urovnáním, na vzdálenost Příplatek k ceně za každý další i započatý 1 km přes 1 km</t>
  </si>
  <si>
    <t>87,160*9</t>
  </si>
  <si>
    <t>5,544*9</t>
  </si>
  <si>
    <t>45</t>
  </si>
  <si>
    <t>997211611</t>
  </si>
  <si>
    <t>Nakládání suti na dopravní prostředky pro vodorovnou dopravu</t>
  </si>
  <si>
    <t>57346988</t>
  </si>
  <si>
    <t>Nakládání suti nebo vybouraných hmot na dopravní prostředky pro vodorovnou dopravu suti</t>
  </si>
  <si>
    <t>Nakládka kamenné suti ze stávající konstrukce na skládku do 10km</t>
  </si>
  <si>
    <t>87,160</t>
  </si>
  <si>
    <t>Nakládka betonové suti ze stávající konstrukce na skládku do 10km</t>
  </si>
  <si>
    <t>5,544</t>
  </si>
  <si>
    <t>46</t>
  </si>
  <si>
    <t>997221615</t>
  </si>
  <si>
    <t>Poplatek za uložení na skládce (skládkovné) stavebního odpadu betonového kód odpadu 17 01 01</t>
  </si>
  <si>
    <t>572481720</t>
  </si>
  <si>
    <t>Poplatek za uložení stavebního odpadu na skládce (skládkovné) z prostého betonu zatříděného do Katalogu odpadů pod kódem 17 01 01</t>
  </si>
  <si>
    <t>Poplatek za uložení betonové suti na skládce, bude fakturováno dle vážníhc lístků po odsouhlasení TDI</t>
  </si>
  <si>
    <t>2,52*2,2</t>
  </si>
  <si>
    <t>47</t>
  </si>
  <si>
    <t>997221655</t>
  </si>
  <si>
    <t>-1445701839</t>
  </si>
  <si>
    <t>Poplatek za uložení kamenné suti na skládce, bude fakturováno dle vážníhc lístků po odsouhlasení TDI</t>
  </si>
  <si>
    <t>34,864*2,5</t>
  </si>
  <si>
    <t>998</t>
  </si>
  <si>
    <t>Přesun hmot</t>
  </si>
  <si>
    <t>48</t>
  </si>
  <si>
    <t>998212111</t>
  </si>
  <si>
    <t>Přesun hmot pro mosty zděné, monolitické betonové nebo ocelové v do 20 m</t>
  </si>
  <si>
    <t>-1199604145</t>
  </si>
  <si>
    <t>Přesun hmot pro mosty zděné, betonové monolitické, spřažené ocelobetonové nebo kovové vodorovná dopravní vzdálenost do 100 m výška mostu do 20 m</t>
  </si>
  <si>
    <t>PSV</t>
  </si>
  <si>
    <t>Práce a dodávky PSV</t>
  </si>
  <si>
    <t>711</t>
  </si>
  <si>
    <t>Izolace proti vodě, vlhkosti a plynům</t>
  </si>
  <si>
    <t>49</t>
  </si>
  <si>
    <t>711511101</t>
  </si>
  <si>
    <t>Provedení hydroizolace potrubí za studena penetračním nátěrem</t>
  </si>
  <si>
    <t>-423437131</t>
  </si>
  <si>
    <t>Provedení izolace potrubí, nádrží, stok a kanalizačních šachet natěradly a tmely za studena nátěrem penetračním</t>
  </si>
  <si>
    <t>Izolační nátěr Np</t>
  </si>
  <si>
    <t>14,2*5,0</t>
  </si>
  <si>
    <t>50</t>
  </si>
  <si>
    <t>11163150</t>
  </si>
  <si>
    <t>lak penetrační asfaltový</t>
  </si>
  <si>
    <t>-817982421</t>
  </si>
  <si>
    <t>1  x nátěr penetrační</t>
  </si>
  <si>
    <t>(14,2*5,00)*0,00035</t>
  </si>
  <si>
    <t>51</t>
  </si>
  <si>
    <t>711511102</t>
  </si>
  <si>
    <t>Provedení hydroizolace potrubí za studena asfaltovým lakem</t>
  </si>
  <si>
    <t>348180912</t>
  </si>
  <si>
    <t>Provedení izolace potrubí, nádrží, stok a kanalizačních šachet natěradly a tmely za studena nátěrem lakem asfaltovým</t>
  </si>
  <si>
    <t>Izolační nátěr 2xNa</t>
  </si>
  <si>
    <t>2*(14,2*5,0)</t>
  </si>
  <si>
    <t>52</t>
  </si>
  <si>
    <t>11163178</t>
  </si>
  <si>
    <t>lak hydroizolační asfaltový pro izolaci trub</t>
  </si>
  <si>
    <t>124469908</t>
  </si>
  <si>
    <t>Poznámka k položce:_x000D_
Poznámka k položce: Spotřeba: 0,3-0,5 kg/m2</t>
  </si>
  <si>
    <t>(14,2*5,0)*2*0,0017</t>
  </si>
  <si>
    <t>53</t>
  </si>
  <si>
    <t>998711101</t>
  </si>
  <si>
    <t>Přesun hmot tonážní pro izolace proti vodě, vlhkosti a plynům v objektech výšky do 6 m</t>
  </si>
  <si>
    <t>1523942728</t>
  </si>
  <si>
    <t>Přesun hmot pro izolace proti vodě, vlhkosti a plynům stanovený z hmotnosti přesunovaného materiálu vodorovná dopravní vzdálenost do 50 m v objektech výšky do 6 m</t>
  </si>
  <si>
    <t>749</t>
  </si>
  <si>
    <t>Elektromontáže - ostatní práce a konstrukce</t>
  </si>
  <si>
    <t>54</t>
  </si>
  <si>
    <t>460510273</t>
  </si>
  <si>
    <t>Kanály do rýhy ze žlabů plastových šířky do 10 cm</t>
  </si>
  <si>
    <t>-1167642732</t>
  </si>
  <si>
    <t>Kabelové prostupy, kanály a multikanály kanály ze žlabů plastových včetně utěsnění, vyspárování a zakrytí víkem do rýhy, bez výkopových prací, vnější šířky do 10 cm</t>
  </si>
  <si>
    <t>Kabelové žlaby pro uložení inženýrských sítí 100x100mm</t>
  </si>
  <si>
    <t>2*6,5</t>
  </si>
  <si>
    <t>55</t>
  </si>
  <si>
    <t>34575131</t>
  </si>
  <si>
    <t>žlab kabelový s víkem PVC (100x100)</t>
  </si>
  <si>
    <t>-1372520828</t>
  </si>
  <si>
    <t>Kabelové žlaby pro uložení inženýrských sítí 100x100mm, včetně dopravy materiálu</t>
  </si>
  <si>
    <t>SO 02 - Propustek v km 132,968</t>
  </si>
  <si>
    <t>SO 02.1 - železniční svršek v km 132,968</t>
  </si>
  <si>
    <t>1273301508</t>
  </si>
  <si>
    <t>-590235798</t>
  </si>
  <si>
    <t>1761627269</t>
  </si>
  <si>
    <t>306560274</t>
  </si>
  <si>
    <t>-262414101</t>
  </si>
  <si>
    <t>1759456596</t>
  </si>
  <si>
    <t>-1086389078</t>
  </si>
  <si>
    <t>-1813630569</t>
  </si>
  <si>
    <t>2053845466</t>
  </si>
  <si>
    <t>1217856766</t>
  </si>
  <si>
    <t>793364221</t>
  </si>
  <si>
    <t>-859216295</t>
  </si>
  <si>
    <t>(2*50+13)*0,001*2</t>
  </si>
  <si>
    <t>-30528297</t>
  </si>
  <si>
    <t>-98826882</t>
  </si>
  <si>
    <t>-1733252032</t>
  </si>
  <si>
    <t>(2*50+13,0)*2</t>
  </si>
  <si>
    <t>5913060020</t>
  </si>
  <si>
    <t>Demontáž dílů betonové přejezdové konstrukce vnitřního panelu</t>
  </si>
  <si>
    <t>450958815</t>
  </si>
  <si>
    <t>Demontáž dílů betonové přejezdové konstrukce vnitřního panelu. Poznámka: 1. V cenách jsou započteny náklady na demontáž konstrukce a naložení na dopravní prostředek.</t>
  </si>
  <si>
    <t>5913065020</t>
  </si>
  <si>
    <t>Montáž dílů betonové přejezdové konstrukce v koleji vnitřního panelu</t>
  </si>
  <si>
    <t>909538308</t>
  </si>
  <si>
    <t>Montáž dílů betonové přejezdové konstrukce v koleji vnitřního panelu. Poznámka: 1. V cenách jsou započteny náklady na montáž dílů. 2. V cenách nejsou obsaženy náklady na dodávku materiálu.</t>
  </si>
  <si>
    <t>5913090030</t>
  </si>
  <si>
    <t>Výměna dílů zádlažbové přejezdové konstrukce náběhového klínu</t>
  </si>
  <si>
    <t>2052297545</t>
  </si>
  <si>
    <t>Výměna dílů zádlažbové přejezdové konstrukce náběhového klínu. Poznámka: 1. V cenách jsou započteny náklady na výměnu a manipulaci. 2. V cenách nejsou obsaženy náklady na dodávku materiálu.</t>
  </si>
  <si>
    <t>5963134000</t>
  </si>
  <si>
    <t>Náběhový klín dřevěný</t>
  </si>
  <si>
    <t>-1120223715</t>
  </si>
  <si>
    <t>96439169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</si>
  <si>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</si>
  <si>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</si>
  <si>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1679211651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</si>
  <si>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</si>
  <si>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1211684084</t>
  </si>
  <si>
    <t>-1744280478</t>
  </si>
  <si>
    <t>SO 02.2 - propustek v km 132,968</t>
  </si>
  <si>
    <t xml:space="preserve">      4 - Vodorovné konstrukce</t>
  </si>
  <si>
    <t xml:space="preserve">      9 - Ostatní konstrukce a práce, bourání</t>
  </si>
  <si>
    <t xml:space="preserve">      997 - Přesun sutě</t>
  </si>
  <si>
    <t xml:space="preserve">      998 - Přesun hmot</t>
  </si>
  <si>
    <t>M - Práce a dodávky M</t>
  </si>
  <si>
    <t xml:space="preserve">    46-M - Zemní práce při extr.mont.pracích</t>
  </si>
  <si>
    <t>1175204089</t>
  </si>
  <si>
    <t>Odstranění náletových dřevin a vegetace,</t>
  </si>
  <si>
    <t>10*(1,7*1,4+1*1,2)</t>
  </si>
  <si>
    <t>1071026638</t>
  </si>
  <si>
    <t>35,80*0,01</t>
  </si>
  <si>
    <t>2066038840</t>
  </si>
  <si>
    <t>Osazení plastové trouby DN=300mm pro převedení vody přes staveniště, dl. 13,00m (14kg/m")</t>
  </si>
  <si>
    <t>-903881254</t>
  </si>
  <si>
    <t>-1912151096</t>
  </si>
  <si>
    <t>Dočasné vyvěšení inženýrských sítí v délce 6,00m nad výkopovou jámou</t>
  </si>
  <si>
    <t>-1365777700</t>
  </si>
  <si>
    <t>35,800</t>
  </si>
  <si>
    <t>131251103</t>
  </si>
  <si>
    <t>Hloubení jam nezapažených v hornině třídy těžitelnosti I, skupiny 3 objem do 100 m3 strojně</t>
  </si>
  <si>
    <t>-551613779</t>
  </si>
  <si>
    <t>Hloubení nezapažených jam a zářezů strojně s urovnáním dna do předepsaného profilu a spádu v hornině třídy těžitelnosti I skupiny 3 přes 50 do 100 m3</t>
  </si>
  <si>
    <t>výkop pro kamennou rovnaninu na výtoku</t>
  </si>
  <si>
    <t xml:space="preserve">2*2,50*(0,60*1,2+0,40+0,50)*0,40 </t>
  </si>
  <si>
    <t>výkop pro dlažby na výtoku</t>
  </si>
  <si>
    <t xml:space="preserve">3,40*(0,60*1,2+0,90)*0,40 </t>
  </si>
  <si>
    <t>výkopy pro propustek</t>
  </si>
  <si>
    <t>2*2,00*0,45*0,50+3,00*1,60*0,70+2*0,80*1,60*1,60/2+3,00*2,30*2,30+2*1,20*2,30*2,30/2+3,00*4,80*2,90+2*1,50*4,80*2,90/2</t>
  </si>
  <si>
    <t>3,00*1,50*2,40+2*1,20*1,50*2,40/2+3,00*2,00*0,80+2*0,90*2,00*1,80/2-2,20*8,60*1,60</t>
  </si>
  <si>
    <t>výkop pro kamennou rovnaninu na vtoku</t>
  </si>
  <si>
    <t xml:space="preserve">3,40*0,70*0,60 </t>
  </si>
  <si>
    <t>výkop pro dlažby na vtoku</t>
  </si>
  <si>
    <t xml:space="preserve">5,70*1,60*1,4*0,40+2,50*(2*0,50*1,2+0,40)*0,40 </t>
  </si>
  <si>
    <t>82312841</t>
  </si>
  <si>
    <t>obetonování kamenné dlažby šířky 100 mm</t>
  </si>
  <si>
    <t>16*0,1*0,25+14*0,1*0,25+(4*3,4+4*0,4+2*0,6*1,1+2*0,5*1,4+2*3,9*1,2+3*1,2)*0,1*0,50</t>
  </si>
  <si>
    <t>1616648586</t>
  </si>
  <si>
    <t>2*6,0*4,5</t>
  </si>
  <si>
    <t>1777215694</t>
  </si>
  <si>
    <t>Odstranění pažení výkopu</t>
  </si>
  <si>
    <t>-192509599</t>
  </si>
  <si>
    <t>odvoz zeminy na skládku do 10 km</t>
  </si>
  <si>
    <t>444665283</t>
  </si>
  <si>
    <t>394431300</t>
  </si>
  <si>
    <t>97,630*1,9</t>
  </si>
  <si>
    <t>1869477406</t>
  </si>
  <si>
    <t>-1172004551</t>
  </si>
  <si>
    <t>2*0,7*1,3*1,3/2+3*2*1,9+2*1*2*1,9/2+3*6*2,8+2*1,4*6*2,8/2+3*1,5*1,8+2*0,9*1,5*1,8/2+2*0,7*1,4*1,3/2-1,4*12,2*1,7</t>
  </si>
  <si>
    <t>-1862705841</t>
  </si>
  <si>
    <t>73,071*1,7</t>
  </si>
  <si>
    <t>-153952047</t>
  </si>
  <si>
    <t>Urovnání okolního terénu a terénu dotčeného stavbou, urovnání do 500mm</t>
  </si>
  <si>
    <t>((2*3,3*3,3+3,3*3+3,3*2,5)*1,2+8,4*2+2*2*2*1,4)*0,15</t>
  </si>
  <si>
    <t>1050403719</t>
  </si>
  <si>
    <t>rozprostření ornice</t>
  </si>
  <si>
    <t>35,80</t>
  </si>
  <si>
    <t>rozprostření výkopku  z rýhy kolem dlažby</t>
  </si>
  <si>
    <t>2,294/0,1</t>
  </si>
  <si>
    <t>754518321</t>
  </si>
  <si>
    <t>-1009495619</t>
  </si>
  <si>
    <t>925980121</t>
  </si>
  <si>
    <t>3*12,2</t>
  </si>
  <si>
    <t>-1962454596</t>
  </si>
  <si>
    <t>3*10,2*0,1</t>
  </si>
  <si>
    <t>1195921996</t>
  </si>
  <si>
    <t>0,3*2*12,2+4*2*0,4*0,55</t>
  </si>
  <si>
    <t>-1833116265</t>
  </si>
  <si>
    <t>2*(0,30*2,00+0,30*12,20)+8*0,55*0,40+4*0,40*2,00</t>
  </si>
  <si>
    <t>1734811862</t>
  </si>
  <si>
    <t>-1047075707</t>
  </si>
  <si>
    <t>0,056*1,05</t>
  </si>
  <si>
    <t>1902394935</t>
  </si>
  <si>
    <t>0,498*1,2*1,05</t>
  </si>
  <si>
    <t>1031583005</t>
  </si>
  <si>
    <t>-597227538</t>
  </si>
  <si>
    <t>-1599788685</t>
  </si>
  <si>
    <t>16*0,1*0,25+14*0,1*0,25+(4*3,4+4*0,4+2*0,6*1,1+2*0,5*1,4+2*3,9*1,2+3*1,2)*0,1*0,65</t>
  </si>
  <si>
    <t>-1575977000</t>
  </si>
  <si>
    <t>12,2*0,9</t>
  </si>
  <si>
    <t>463211111</t>
  </si>
  <si>
    <t>Rovnanina z lomového kamene s vyklínováním spár a dutin úlomky kamene</t>
  </si>
  <si>
    <t>-11538965</t>
  </si>
  <si>
    <t>Rovnanina z lomového kamene neopracovaného tříděného pro všechny tloušťky rovnaniny, bez vypracování líce s vyklínování spár a dutin úlomky z kamene</t>
  </si>
  <si>
    <t>Zpevnění svahů kamennou rovnaninou, minimální hmotnosti 40-60kg/ks</t>
  </si>
  <si>
    <t>2*2,5*(0,6*1,2+0,4+0,5*1,2)*0,4+5,7*1,6*1,4*0,4+2,5*(2*0,5*1,2+0,4)</t>
  </si>
  <si>
    <t>-147059908</t>
  </si>
  <si>
    <t>Kamenná dlažba z lomového kamene tl. 250 mm</t>
  </si>
  <si>
    <t>3,4*(0,6*1,2+0,4+3,9*1,2+3,2*1,2+0,4+0,5*1,4)-2*1,4*0,9</t>
  </si>
  <si>
    <t>240503224</t>
  </si>
  <si>
    <t>0,739*9</t>
  </si>
  <si>
    <t>612947034</t>
  </si>
  <si>
    <t>trouba přímá železobet. patková DN 1000</t>
  </si>
  <si>
    <t>Dodávka železobetonových prefabrikovaných patkových trub DN=1000mm (9ks přímá délka 1,00m)</t>
  </si>
  <si>
    <t>1167287974</t>
  </si>
  <si>
    <t>1012616831</t>
  </si>
  <si>
    <t>Dodávka železobetonových prefabrikovaných patkových trub DN=1000mm (1ks šikmá vtoková )</t>
  </si>
  <si>
    <t>-1431355146</t>
  </si>
  <si>
    <t>1639323949</t>
  </si>
  <si>
    <t>Demolice stávající konstrukce propustku</t>
  </si>
  <si>
    <t>0,25*1*7,2+2*0,3*2,7*0,8+2*(0,8*1,6*8,8)+2*0,8*1,6*0,5+0,6*0,15*8,8</t>
  </si>
  <si>
    <t>-2082515718</t>
  </si>
  <si>
    <t>27,0*0,05*0,750</t>
  </si>
  <si>
    <t>-1524064428</t>
  </si>
  <si>
    <t>Odvoz kamenné suti ze stávající konstrukce na skládku do 10 km ( první km )</t>
  </si>
  <si>
    <t>27,696*2,50</t>
  </si>
  <si>
    <t>Odvoz dřevěného pažení a odvoz na skládku do 10 km ( první km )</t>
  </si>
  <si>
    <t>1,013</t>
  </si>
  <si>
    <t>-1611498084</t>
  </si>
  <si>
    <t>Odvoz kamenné suti ze stávající konstrukce na skládku do 9 km</t>
  </si>
  <si>
    <t>69,240*9</t>
  </si>
  <si>
    <t>Odvoz dřevěného pažení a odvoz na skládku do 9 km</t>
  </si>
  <si>
    <t>1,013*9</t>
  </si>
  <si>
    <t>-1820287947</t>
  </si>
  <si>
    <t>-99487084</t>
  </si>
  <si>
    <t>27,696*2,5</t>
  </si>
  <si>
    <t>-231713617</t>
  </si>
  <si>
    <t>518944509</t>
  </si>
  <si>
    <t>12,2*5,0</t>
  </si>
  <si>
    <t>1862742998</t>
  </si>
  <si>
    <t>61*0,00035 'Přepočtené koeficientem množství</t>
  </si>
  <si>
    <t>-371411372</t>
  </si>
  <si>
    <t>2*(12,2*5,0)</t>
  </si>
  <si>
    <t>-2086116296</t>
  </si>
  <si>
    <t>122*0,00035 'Přepočtené koeficientem množství</t>
  </si>
  <si>
    <t>-1334392108</t>
  </si>
  <si>
    <t>Práce a dodávky M</t>
  </si>
  <si>
    <t>46-M</t>
  </si>
  <si>
    <t>Zemní práce při extr.mont.pracích</t>
  </si>
  <si>
    <t>-560415488</t>
  </si>
  <si>
    <t>6,0</t>
  </si>
  <si>
    <t>128</t>
  </si>
  <si>
    <t>-545741179</t>
  </si>
  <si>
    <t>SO 03 - Propustek v km 133,240</t>
  </si>
  <si>
    <t>SO 03.1 - Železniční svršek v km 133,240</t>
  </si>
  <si>
    <t>-949714379</t>
  </si>
  <si>
    <t>2*0,1*0,67*7</t>
  </si>
  <si>
    <t>1828452687</t>
  </si>
  <si>
    <t>0,938*1,6</t>
  </si>
  <si>
    <t>492352873</t>
  </si>
  <si>
    <t>15,237*1,7</t>
  </si>
  <si>
    <t>-856530669</t>
  </si>
  <si>
    <t>7*(1,901*1,145)</t>
  </si>
  <si>
    <t>1712786870</t>
  </si>
  <si>
    <t>7*3,90</t>
  </si>
  <si>
    <t>-410752733</t>
  </si>
  <si>
    <t>2*18</t>
  </si>
  <si>
    <t>93706165</t>
  </si>
  <si>
    <t>2*18*2</t>
  </si>
  <si>
    <t>1247819207</t>
  </si>
  <si>
    <t>0,007</t>
  </si>
  <si>
    <t>482062114</t>
  </si>
  <si>
    <t>-1334215509</t>
  </si>
  <si>
    <t>(12,5-7)*2</t>
  </si>
  <si>
    <t>1690702210</t>
  </si>
  <si>
    <t>545747462</t>
  </si>
  <si>
    <t>686055339</t>
  </si>
  <si>
    <t>531263645</t>
  </si>
  <si>
    <t>-7666411</t>
  </si>
  <si>
    <t>-60666791</t>
  </si>
  <si>
    <t>15,237*2,0</t>
  </si>
  <si>
    <t>-1188111503</t>
  </si>
  <si>
    <t>7*2,176*2,0</t>
  </si>
  <si>
    <t>1348526472</t>
  </si>
  <si>
    <t>(7*2,176)*1,7</t>
  </si>
  <si>
    <t>-1778249272</t>
  </si>
  <si>
    <t>SO 03.2 - Propustek v km 133,240</t>
  </si>
  <si>
    <t>280620261</t>
  </si>
  <si>
    <t>5*(2,0*1,2)</t>
  </si>
  <si>
    <t>-383338496</t>
  </si>
  <si>
    <t>12,0*0,01</t>
  </si>
  <si>
    <t>456338128</t>
  </si>
  <si>
    <t>Osazení plastové trouby DN=300mm pro převedení vody přes staveniště, dl. 16,00m (14kg/m")</t>
  </si>
  <si>
    <t>863136156</t>
  </si>
  <si>
    <t>-609413231</t>
  </si>
  <si>
    <t>-885608978</t>
  </si>
  <si>
    <t xml:space="preserve">Odhumusování </t>
  </si>
  <si>
    <t>7,00*(1,70+2,70)</t>
  </si>
  <si>
    <t>-685912217</t>
  </si>
  <si>
    <t>1,50*(1,00+0,40*1,2+0,70*1,2)*0,40</t>
  </si>
  <si>
    <t>2*2,00*0,45*0,50+3,00*0,90*0,70+2*0,70*0,90*1,30/2+3,00*1,90*1,80+2*0,90*1,90*1,80/2+3,00*4,80*2,20</t>
  </si>
  <si>
    <t>2*1,10*4,80*2,20/2+3,00*1,60*1,80+2*0,90*1,60*1,80/2+3,00*1,00*0,70+2*0,80*1,00*1,60/2-8,30*1,20*1,60</t>
  </si>
  <si>
    <t xml:space="preserve">3,70*0,60*1,2*0,50 </t>
  </si>
  <si>
    <t>2059853788</t>
  </si>
  <si>
    <t>zřízení rýh  pro obetonování kamenné dlažby šířky 100 mm</t>
  </si>
  <si>
    <t>(1+0,4*1,2+0,7*1,2+3,2+1,4+3,4+1,8*1,2+2*1,2+3,4+1,2*1,2+1,6*1,2+3+6,6+2*0,5*1,2+0,4)*0,50*0,1</t>
  </si>
  <si>
    <t>-558361866</t>
  </si>
  <si>
    <t>2*5,50*3,50</t>
  </si>
  <si>
    <t>1844191250</t>
  </si>
  <si>
    <t>1264557407</t>
  </si>
  <si>
    <t>359320855</t>
  </si>
  <si>
    <t>-931575052</t>
  </si>
  <si>
    <t>61,643*1,9</t>
  </si>
  <si>
    <t>600068884</t>
  </si>
  <si>
    <t>174151101</t>
  </si>
  <si>
    <t>-1594790685</t>
  </si>
  <si>
    <t>2*0,7*1,3*1,3/2+3*0,6*1,9+2*1*0,6*1,9/2+3*6*2+2*1*6*2/2+3*0,4*1,9+2*1*0,4*1,9/2+2*0,7*1,6*1,3/2-1,4*10,2*1,7</t>
  </si>
  <si>
    <t>2117028343</t>
  </si>
  <si>
    <t>33,963*1,7</t>
  </si>
  <si>
    <t>1569769331</t>
  </si>
  <si>
    <t>(2,9*2,8*1,1+3,6*2,8*1,1+2*2,8*1,2+3,8*2,8*1,1)*0,15</t>
  </si>
  <si>
    <t>-958942391</t>
  </si>
  <si>
    <t>1,642</t>
  </si>
  <si>
    <t>848516162</t>
  </si>
  <si>
    <t>00572470</t>
  </si>
  <si>
    <t>osivo směs travní univerzál</t>
  </si>
  <si>
    <t>-1957050755</t>
  </si>
  <si>
    <t>7,00*(1,70+2,70)/100*3,5</t>
  </si>
  <si>
    <t>-1223479227</t>
  </si>
  <si>
    <t>190665338</t>
  </si>
  <si>
    <t>0,3*2*10,2+4*2*0,4*0,55</t>
  </si>
  <si>
    <t>-1086861900</t>
  </si>
  <si>
    <t>2*(0,30*2,00+0,30*10,20)+8*0,55*0,40+4*0,40*2,00</t>
  </si>
  <si>
    <t>1983421668</t>
  </si>
  <si>
    <t>-1097196276</t>
  </si>
  <si>
    <t>0,055*1,05</t>
  </si>
  <si>
    <t>886312385</t>
  </si>
  <si>
    <t>0,429*1,2*1,05</t>
  </si>
  <si>
    <t>-670737403</t>
  </si>
  <si>
    <t>příčný práh ukončení dlažby</t>
  </si>
  <si>
    <t>0,25*0,25*(1,40+2,10)</t>
  </si>
  <si>
    <t>1127838190</t>
  </si>
  <si>
    <t>-218502729</t>
  </si>
  <si>
    <t>0,739*7</t>
  </si>
  <si>
    <t>-644645351</t>
  </si>
  <si>
    <t>Dodávka železobetonových prefabrikovaných patkových trub DN=1000mm (7ks přímá délka 1,00m)</t>
  </si>
  <si>
    <t>trouba šikmá železobet. patková DN 1000 - výtoková</t>
  </si>
  <si>
    <t>-59840480</t>
  </si>
  <si>
    <t>trouba šikmá železobet. patková DN 1000 - vtoková</t>
  </si>
  <si>
    <t>1054956205</t>
  </si>
  <si>
    <t>trouba šikmá železobet. patková DN 1000/ - vtoková</t>
  </si>
  <si>
    <t>2141334755</t>
  </si>
  <si>
    <t>(1+0,4*1,2+0,7*1,2+3,2+1,4+3,4+1,8*1,2+2*1,2+3,4+1,2*1,2+1,6*1,2+3+6,6+2*0,5*1,2+0,4)*0,65*0,1</t>
  </si>
  <si>
    <t>-81716937</t>
  </si>
  <si>
    <t>10,2*0,9</t>
  </si>
  <si>
    <t>1675699986</t>
  </si>
  <si>
    <t>-370789631</t>
  </si>
  <si>
    <t>-908090444</t>
  </si>
  <si>
    <t>0,25*1*6,7+2*0,3*2,8*0,8+2*(0,6*1,6*8,3)+2*0,8*1,6*1+0,6*0,15*8,3</t>
  </si>
  <si>
    <t>2078506453</t>
  </si>
  <si>
    <t>38,50/2*0,05*0,750</t>
  </si>
  <si>
    <t>967733258</t>
  </si>
  <si>
    <t>22,262*2,50</t>
  </si>
  <si>
    <t>0,722</t>
  </si>
  <si>
    <t>585578734</t>
  </si>
  <si>
    <t>55,655*9</t>
  </si>
  <si>
    <t>0,722*9</t>
  </si>
  <si>
    <t>-874990367</t>
  </si>
  <si>
    <t>-1135127772</t>
  </si>
  <si>
    <t>22,262*2,5</t>
  </si>
  <si>
    <t>-1192044850</t>
  </si>
  <si>
    <t>-562356633</t>
  </si>
  <si>
    <t>10,2*5,0</t>
  </si>
  <si>
    <t>316501624</t>
  </si>
  <si>
    <t>51*0,00035 'Přepočtené koeficientem množství</t>
  </si>
  <si>
    <t>-754557506</t>
  </si>
  <si>
    <t>2*(10,2*5,0)</t>
  </si>
  <si>
    <t>160040304</t>
  </si>
  <si>
    <t>102*0,00035 'Přepočtené koeficientem množství</t>
  </si>
  <si>
    <t>1708498052</t>
  </si>
  <si>
    <t>-1472188410</t>
  </si>
  <si>
    <t>909093828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</si>
  <si>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</si>
  <si>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</si>
  <si>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</si>
  <si>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</si>
  <si>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</si>
  <si>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</si>
  <si>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</si>
  <si>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</si>
  <si>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</si>
  <si>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</si>
  <si>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</si>
  <si>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</si>
  <si>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-460911176</t>
  </si>
  <si>
    <t xml:space="preserve">Poznámka k položce:_x000D_
vytýčení hranic pozemků dráhy v prostoru propustků  ( doloženo protokolem o vytýčení ), výšková měření, zaměření stávajících objektů, vytýčení zajišťovacích bodů.""_x000D_
_x000D_
</t>
  </si>
  <si>
    <t>platí pro objekty: P 129,371+P 132,958 + P133,240</t>
  </si>
  <si>
    <t>012103000.1</t>
  </si>
  <si>
    <t>978293769</t>
  </si>
  <si>
    <t xml:space="preserve">Poznámka k položce:_x000D_
jedná se o vytýčení, určení průběhu nadzemního nebo podzemního  stávajícího i plánovaného vedení inženýrských sítí, případně další. _x000D_
_x000D_
_x000D_
_x000D_
</t>
  </si>
  <si>
    <t xml:space="preserve">vytýčení inženýrských sítí (SSZT,,ČD Telematika,) </t>
  </si>
  <si>
    <t>"SSZT ( P 129,371 )"1</t>
  </si>
  <si>
    <t>"ČD Telematika 1 trasa ( P 129,371 + P 132,958 + P133,240 )"3</t>
  </si>
  <si>
    <t>012203000</t>
  </si>
  <si>
    <t>Geodetické práce při provádění stavby</t>
  </si>
  <si>
    <t>1146181521</t>
  </si>
  <si>
    <t>výšková a polohová měření platí pro všechny propustky</t>
  </si>
  <si>
    <t>012303000</t>
  </si>
  <si>
    <t>Geodetické práce po výstavbě</t>
  </si>
  <si>
    <t>2068804268</t>
  </si>
  <si>
    <t>geodetické zaměření skutečného stavu včetně situování vůči hranicím pozemků dráhy</t>
  </si>
  <si>
    <t>"P 129,371 + P 132,958 + P 133,240"3</t>
  </si>
  <si>
    <t>012303000.1</t>
  </si>
  <si>
    <t>-1091861037</t>
  </si>
  <si>
    <t>geodetické zaměření kabelových tras ČD Telematika, SSZT</t>
  </si>
  <si>
    <t xml:space="preserve">"P 129,371"2 </t>
  </si>
  <si>
    <t>"P 132,958"1</t>
  </si>
  <si>
    <t>"P 133,240"1</t>
  </si>
  <si>
    <t>013254000</t>
  </si>
  <si>
    <t>Dokumentace skutečného provedení stavby</t>
  </si>
  <si>
    <t>2140198901</t>
  </si>
  <si>
    <t>Poznámka k položce:_x000D_
jedná se o vypracování dokumentace skutečného provedení dle geodetického zaměření. 2 x listinná podoba, 1 x digitální</t>
  </si>
  <si>
    <t>P 12,371 + P 132,958 + P 133,240</t>
  </si>
  <si>
    <t>VRN3</t>
  </si>
  <si>
    <t>Zařízení staveniště</t>
  </si>
  <si>
    <t>032002000</t>
  </si>
  <si>
    <t>Vybavení staveniště</t>
  </si>
  <si>
    <t>%</t>
  </si>
  <si>
    <t>-840948422</t>
  </si>
  <si>
    <t>Poznámka k položce:_x000D_
Náklady na zřízení, provoz a údržbu vybavení staveniště včetně nákladů za zrušení zařízení staveniště a uvedení pozemků do původního stavu ( energie, úklid komunikací, zpevněné plochy, oplocení, ....)_x000D_
1) jako množství do buňky H uvede uchazeč součet cen ze sloupce J (∑HSV+∑PSV-∑997) snížený o hodnotu položek materiálu._x000D_
2) jednotkovou cenu = výši procentní sazby volí uchazeč. maximální přípustná sazba je 2,0% (příklad 2,0%=0,02 - do buňky I se vepíše hodnota 0,02) "</t>
  </si>
  <si>
    <t>"SO 01.2"</t>
  </si>
  <si>
    <t>"SO 02.2."</t>
  </si>
  <si>
    <t>"SO 03.2"</t>
  </si>
  <si>
    <t>034603000</t>
  </si>
  <si>
    <t>Alarm, strážní služba staveniště</t>
  </si>
  <si>
    <t>850897538</t>
  </si>
  <si>
    <t>Poznámka k položce:_x000D_
včetně střežení staevební mechanizace</t>
  </si>
  <si>
    <t>strážní služba ( 5+26+5 ) střežení od 18:00 - 06:00 ( platí pro všechny SO )</t>
  </si>
  <si>
    <t>36*12</t>
  </si>
  <si>
    <t>VRN4</t>
  </si>
  <si>
    <t>Inženýrská činnost</t>
  </si>
  <si>
    <t>041002000</t>
  </si>
  <si>
    <t>Dozory</t>
  </si>
  <si>
    <t>1437389900</t>
  </si>
  <si>
    <t>ČD Telematika - kontrolní dozor pro všechny objekty"</t>
  </si>
  <si>
    <t>043002000</t>
  </si>
  <si>
    <t>Zkoušky a ostatní měření</t>
  </si>
  <si>
    <t>zkouška</t>
  </si>
  <si>
    <t>117591570</t>
  </si>
  <si>
    <t>platí pro všechny  propustky (statická zkouška - 1 x základová spára, 2 x pláň žel. spodku )</t>
  </si>
  <si>
    <t>3*3</t>
  </si>
  <si>
    <t>7598025005 - R</t>
  </si>
  <si>
    <t>Měření dálkových kabelů ČD Telematiky včetně vyhodnocení</t>
  </si>
  <si>
    <t>-1685925324</t>
  </si>
  <si>
    <t xml:space="preserve">Měření dálkových kabelů </t>
  </si>
  <si>
    <t xml:space="preserve">Poznámka k položce:_x000D_
Metalické kabely před a po stavbě"_x000D_
</t>
  </si>
  <si>
    <t>R - položka</t>
  </si>
  <si>
    <t>Provozní vlivy Organizační zajištění prací při zřizování a udržování BK kolejí a výhybek</t>
  </si>
  <si>
    <t>1609361209</t>
  </si>
  <si>
    <t xml:space="preserve">Poznámka k položce:_x000D_
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objednateli._x000D_
</t>
  </si>
  <si>
    <t>1000</t>
  </si>
  <si>
    <t>VRN6</t>
  </si>
  <si>
    <t>Územní vlivy</t>
  </si>
  <si>
    <t>065002000</t>
  </si>
  <si>
    <t>Mimostaveništní doprava materiálů</t>
  </si>
  <si>
    <t>-666286290</t>
  </si>
  <si>
    <t>dovoz ŽB prefabrikovaných trub pro všechny SO</t>
  </si>
  <si>
    <t>410*4*2</t>
  </si>
  <si>
    <t>VRN9</t>
  </si>
  <si>
    <t>Ostatní náklady</t>
  </si>
  <si>
    <t>101030021100</t>
  </si>
  <si>
    <t>Kráčivé rypadlo výkon 104 kW</t>
  </si>
  <si>
    <t>Sh</t>
  </si>
  <si>
    <t>1061808583</t>
  </si>
  <si>
    <t xml:space="preserve">platí všechny SO </t>
  </si>
  <si>
    <t>25*10</t>
  </si>
  <si>
    <t>110030122000</t>
  </si>
  <si>
    <t>Dvoucestné rypadlo (MHS) s přívěsným vozíkem</t>
  </si>
  <si>
    <t>-1443196912</t>
  </si>
  <si>
    <t xml:space="preserve">platí pro všechny SO </t>
  </si>
  <si>
    <t>(4+3+3)*10</t>
  </si>
  <si>
    <t>301010021200</t>
  </si>
  <si>
    <t>Nákladní automobil kW 294 s hydraulickou rukou 4,3t</t>
  </si>
  <si>
    <t>-1489273883</t>
  </si>
  <si>
    <t>platí pro všechny SO</t>
  </si>
  <si>
    <t>4*3</t>
  </si>
  <si>
    <t>R - položka 1</t>
  </si>
  <si>
    <t>dvoucestné rypadla LIEBHERR A 920</t>
  </si>
  <si>
    <t>1067262296</t>
  </si>
  <si>
    <t>9*10</t>
  </si>
  <si>
    <t>R - položka 3</t>
  </si>
  <si>
    <t>přeprava kráčivého  rypadla výkon 104 kW</t>
  </si>
  <si>
    <t>-701311220</t>
  </si>
  <si>
    <t>přeprava kráčivého rypadla výkon 104 kW</t>
  </si>
  <si>
    <t>přeprava do 100 km</t>
  </si>
  <si>
    <t>100*2</t>
  </si>
  <si>
    <t>R - položka 4</t>
  </si>
  <si>
    <t>přeprava dvoucestného rypadla LIEBHERR A 920</t>
  </si>
  <si>
    <t>724708555</t>
  </si>
  <si>
    <t>R - položka 5</t>
  </si>
  <si>
    <t>přeprava dvoucestného rypadla  (MHS)</t>
  </si>
  <si>
    <t>-1732088973</t>
  </si>
  <si>
    <t>přeprava dvoucestného rypadla (MHS)</t>
  </si>
  <si>
    <t>100*2*2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</si>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</sst>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opLeftCell="A5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6" t="s">
        <v>14</v>
      </c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7"/>
      <c r="AL5" s="347"/>
      <c r="AM5" s="347"/>
      <c r="AN5" s="347"/>
      <c r="AO5" s="347"/>
      <c r="AP5" s="23"/>
      <c r="AQ5" s="23"/>
      <c r="AR5" s="21"/>
      <c r="BE5" s="34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8" t="s">
        <v>17</v>
      </c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  <c r="Z6" s="347"/>
      <c r="AA6" s="347"/>
      <c r="AB6" s="347"/>
      <c r="AC6" s="347"/>
      <c r="AD6" s="347"/>
      <c r="AE6" s="347"/>
      <c r="AF6" s="347"/>
      <c r="AG6" s="347"/>
      <c r="AH6" s="347"/>
      <c r="AI6" s="347"/>
      <c r="AJ6" s="347"/>
      <c r="AK6" s="347"/>
      <c r="AL6" s="347"/>
      <c r="AM6" s="347"/>
      <c r="AN6" s="347"/>
      <c r="AO6" s="347"/>
      <c r="AP6" s="23"/>
      <c r="AQ6" s="23"/>
      <c r="AR6" s="21"/>
      <c r="BE6" s="34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4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4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4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4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4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44"/>
      <c r="BS13" s="18" t="s">
        <v>6</v>
      </c>
    </row>
    <row r="14" spans="1:74" ht="12.75">
      <c r="B14" s="22"/>
      <c r="C14" s="23"/>
      <c r="D14" s="23"/>
      <c r="E14" s="349" t="s">
        <v>32</v>
      </c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4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4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4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44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4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44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4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4"/>
    </row>
    <row r="23" spans="1:71" s="1" customFormat="1" ht="47.25" customHeight="1">
      <c r="B23" s="22"/>
      <c r="C23" s="23"/>
      <c r="D23" s="23"/>
      <c r="E23" s="351" t="s">
        <v>38</v>
      </c>
      <c r="F23" s="351"/>
      <c r="G23" s="351"/>
      <c r="H23" s="351"/>
      <c r="I23" s="351"/>
      <c r="J23" s="351"/>
      <c r="K23" s="351"/>
      <c r="L23" s="351"/>
      <c r="M23" s="351"/>
      <c r="N23" s="351"/>
      <c r="O23" s="351"/>
      <c r="P23" s="351"/>
      <c r="Q23" s="351"/>
      <c r="R23" s="351"/>
      <c r="S23" s="351"/>
      <c r="T23" s="351"/>
      <c r="U23" s="351"/>
      <c r="V23" s="351"/>
      <c r="W23" s="351"/>
      <c r="X23" s="351"/>
      <c r="Y23" s="351"/>
      <c r="Z23" s="351"/>
      <c r="AA23" s="351"/>
      <c r="AB23" s="351"/>
      <c r="AC23" s="351"/>
      <c r="AD23" s="351"/>
      <c r="AE23" s="351"/>
      <c r="AF23" s="351"/>
      <c r="AG23" s="351"/>
      <c r="AH23" s="351"/>
      <c r="AI23" s="351"/>
      <c r="AJ23" s="351"/>
      <c r="AK23" s="351"/>
      <c r="AL23" s="351"/>
      <c r="AM23" s="351"/>
      <c r="AN23" s="351"/>
      <c r="AO23" s="23"/>
      <c r="AP23" s="23"/>
      <c r="AQ23" s="23"/>
      <c r="AR23" s="21"/>
      <c r="BE23" s="34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4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2">
        <f>ROUND(AG54,2)</f>
        <v>0</v>
      </c>
      <c r="AL26" s="353"/>
      <c r="AM26" s="353"/>
      <c r="AN26" s="353"/>
      <c r="AO26" s="353"/>
      <c r="AP26" s="37"/>
      <c r="AQ26" s="37"/>
      <c r="AR26" s="40"/>
      <c r="BE26" s="34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4" t="s">
        <v>40</v>
      </c>
      <c r="M28" s="354"/>
      <c r="N28" s="354"/>
      <c r="O28" s="354"/>
      <c r="P28" s="354"/>
      <c r="Q28" s="37"/>
      <c r="R28" s="37"/>
      <c r="S28" s="37"/>
      <c r="T28" s="37"/>
      <c r="U28" s="37"/>
      <c r="V28" s="37"/>
      <c r="W28" s="354" t="s">
        <v>41</v>
      </c>
      <c r="X28" s="354"/>
      <c r="Y28" s="354"/>
      <c r="Z28" s="354"/>
      <c r="AA28" s="354"/>
      <c r="AB28" s="354"/>
      <c r="AC28" s="354"/>
      <c r="AD28" s="354"/>
      <c r="AE28" s="354"/>
      <c r="AF28" s="37"/>
      <c r="AG28" s="37"/>
      <c r="AH28" s="37"/>
      <c r="AI28" s="37"/>
      <c r="AJ28" s="37"/>
      <c r="AK28" s="354" t="s">
        <v>42</v>
      </c>
      <c r="AL28" s="354"/>
      <c r="AM28" s="354"/>
      <c r="AN28" s="354"/>
      <c r="AO28" s="354"/>
      <c r="AP28" s="37"/>
      <c r="AQ28" s="37"/>
      <c r="AR28" s="40"/>
      <c r="BE28" s="344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57">
        <v>0.21</v>
      </c>
      <c r="M29" s="356"/>
      <c r="N29" s="356"/>
      <c r="O29" s="356"/>
      <c r="P29" s="356"/>
      <c r="Q29" s="42"/>
      <c r="R29" s="42"/>
      <c r="S29" s="42"/>
      <c r="T29" s="42"/>
      <c r="U29" s="42"/>
      <c r="V29" s="42"/>
      <c r="W29" s="355">
        <f>ROUND(AZ54, 2)</f>
        <v>0</v>
      </c>
      <c r="X29" s="356"/>
      <c r="Y29" s="356"/>
      <c r="Z29" s="356"/>
      <c r="AA29" s="356"/>
      <c r="AB29" s="356"/>
      <c r="AC29" s="356"/>
      <c r="AD29" s="356"/>
      <c r="AE29" s="356"/>
      <c r="AF29" s="42"/>
      <c r="AG29" s="42"/>
      <c r="AH29" s="42"/>
      <c r="AI29" s="42"/>
      <c r="AJ29" s="42"/>
      <c r="AK29" s="355">
        <f>ROUND(AV54, 2)</f>
        <v>0</v>
      </c>
      <c r="AL29" s="356"/>
      <c r="AM29" s="356"/>
      <c r="AN29" s="356"/>
      <c r="AO29" s="356"/>
      <c r="AP29" s="42"/>
      <c r="AQ29" s="42"/>
      <c r="AR29" s="43"/>
      <c r="BE29" s="345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57">
        <v>0.15</v>
      </c>
      <c r="M30" s="356"/>
      <c r="N30" s="356"/>
      <c r="O30" s="356"/>
      <c r="P30" s="356"/>
      <c r="Q30" s="42"/>
      <c r="R30" s="42"/>
      <c r="S30" s="42"/>
      <c r="T30" s="42"/>
      <c r="U30" s="42"/>
      <c r="V30" s="42"/>
      <c r="W30" s="355">
        <f>ROUND(BA54, 2)</f>
        <v>0</v>
      </c>
      <c r="X30" s="356"/>
      <c r="Y30" s="356"/>
      <c r="Z30" s="356"/>
      <c r="AA30" s="356"/>
      <c r="AB30" s="356"/>
      <c r="AC30" s="356"/>
      <c r="AD30" s="356"/>
      <c r="AE30" s="356"/>
      <c r="AF30" s="42"/>
      <c r="AG30" s="42"/>
      <c r="AH30" s="42"/>
      <c r="AI30" s="42"/>
      <c r="AJ30" s="42"/>
      <c r="AK30" s="355">
        <f>ROUND(AW54, 2)</f>
        <v>0</v>
      </c>
      <c r="AL30" s="356"/>
      <c r="AM30" s="356"/>
      <c r="AN30" s="356"/>
      <c r="AO30" s="356"/>
      <c r="AP30" s="42"/>
      <c r="AQ30" s="42"/>
      <c r="AR30" s="43"/>
      <c r="BE30" s="345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57">
        <v>0.21</v>
      </c>
      <c r="M31" s="356"/>
      <c r="N31" s="356"/>
      <c r="O31" s="356"/>
      <c r="P31" s="356"/>
      <c r="Q31" s="42"/>
      <c r="R31" s="42"/>
      <c r="S31" s="42"/>
      <c r="T31" s="42"/>
      <c r="U31" s="42"/>
      <c r="V31" s="42"/>
      <c r="W31" s="355">
        <f>ROUND(BB54, 2)</f>
        <v>0</v>
      </c>
      <c r="X31" s="356"/>
      <c r="Y31" s="356"/>
      <c r="Z31" s="356"/>
      <c r="AA31" s="356"/>
      <c r="AB31" s="356"/>
      <c r="AC31" s="356"/>
      <c r="AD31" s="356"/>
      <c r="AE31" s="356"/>
      <c r="AF31" s="42"/>
      <c r="AG31" s="42"/>
      <c r="AH31" s="42"/>
      <c r="AI31" s="42"/>
      <c r="AJ31" s="42"/>
      <c r="AK31" s="355">
        <v>0</v>
      </c>
      <c r="AL31" s="356"/>
      <c r="AM31" s="356"/>
      <c r="AN31" s="356"/>
      <c r="AO31" s="356"/>
      <c r="AP31" s="42"/>
      <c r="AQ31" s="42"/>
      <c r="AR31" s="43"/>
      <c r="BE31" s="345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57">
        <v>0.15</v>
      </c>
      <c r="M32" s="356"/>
      <c r="N32" s="356"/>
      <c r="O32" s="356"/>
      <c r="P32" s="356"/>
      <c r="Q32" s="42"/>
      <c r="R32" s="42"/>
      <c r="S32" s="42"/>
      <c r="T32" s="42"/>
      <c r="U32" s="42"/>
      <c r="V32" s="42"/>
      <c r="W32" s="355">
        <f>ROUND(BC54, 2)</f>
        <v>0</v>
      </c>
      <c r="X32" s="356"/>
      <c r="Y32" s="356"/>
      <c r="Z32" s="356"/>
      <c r="AA32" s="356"/>
      <c r="AB32" s="356"/>
      <c r="AC32" s="356"/>
      <c r="AD32" s="356"/>
      <c r="AE32" s="356"/>
      <c r="AF32" s="42"/>
      <c r="AG32" s="42"/>
      <c r="AH32" s="42"/>
      <c r="AI32" s="42"/>
      <c r="AJ32" s="42"/>
      <c r="AK32" s="355">
        <v>0</v>
      </c>
      <c r="AL32" s="356"/>
      <c r="AM32" s="356"/>
      <c r="AN32" s="356"/>
      <c r="AO32" s="356"/>
      <c r="AP32" s="42"/>
      <c r="AQ32" s="42"/>
      <c r="AR32" s="43"/>
      <c r="BE32" s="345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57">
        <v>0</v>
      </c>
      <c r="M33" s="356"/>
      <c r="N33" s="356"/>
      <c r="O33" s="356"/>
      <c r="P33" s="356"/>
      <c r="Q33" s="42"/>
      <c r="R33" s="42"/>
      <c r="S33" s="42"/>
      <c r="T33" s="42"/>
      <c r="U33" s="42"/>
      <c r="V33" s="42"/>
      <c r="W33" s="355">
        <f>ROUND(BD54, 2)</f>
        <v>0</v>
      </c>
      <c r="X33" s="356"/>
      <c r="Y33" s="356"/>
      <c r="Z33" s="356"/>
      <c r="AA33" s="356"/>
      <c r="AB33" s="356"/>
      <c r="AC33" s="356"/>
      <c r="AD33" s="356"/>
      <c r="AE33" s="356"/>
      <c r="AF33" s="42"/>
      <c r="AG33" s="42"/>
      <c r="AH33" s="42"/>
      <c r="AI33" s="42"/>
      <c r="AJ33" s="42"/>
      <c r="AK33" s="355">
        <v>0</v>
      </c>
      <c r="AL33" s="356"/>
      <c r="AM33" s="356"/>
      <c r="AN33" s="356"/>
      <c r="AO33" s="356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61" t="s">
        <v>51</v>
      </c>
      <c r="Y35" s="359"/>
      <c r="Z35" s="359"/>
      <c r="AA35" s="359"/>
      <c r="AB35" s="359"/>
      <c r="AC35" s="46"/>
      <c r="AD35" s="46"/>
      <c r="AE35" s="46"/>
      <c r="AF35" s="46"/>
      <c r="AG35" s="46"/>
      <c r="AH35" s="46"/>
      <c r="AI35" s="46"/>
      <c r="AJ35" s="46"/>
      <c r="AK35" s="358">
        <f>SUM(AK26:AK33)</f>
        <v>0</v>
      </c>
      <c r="AL35" s="359"/>
      <c r="AM35" s="359"/>
      <c r="AN35" s="359"/>
      <c r="AO35" s="36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05/2020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0" t="str">
        <f>K6</f>
        <v>Oprava mostních objektů na trati Frýdek Místek - Český Těšín</v>
      </c>
      <c r="M45" s="341"/>
      <c r="N45" s="341"/>
      <c r="O45" s="341"/>
      <c r="P45" s="341"/>
      <c r="Q45" s="341"/>
      <c r="R45" s="341"/>
      <c r="S45" s="341"/>
      <c r="T45" s="341"/>
      <c r="U45" s="341"/>
      <c r="V45" s="341"/>
      <c r="W45" s="341"/>
      <c r="X45" s="341"/>
      <c r="Y45" s="341"/>
      <c r="Z45" s="341"/>
      <c r="AA45" s="341"/>
      <c r="AB45" s="341"/>
      <c r="AC45" s="341"/>
      <c r="AD45" s="341"/>
      <c r="AE45" s="341"/>
      <c r="AF45" s="341"/>
      <c r="AG45" s="341"/>
      <c r="AH45" s="341"/>
      <c r="AI45" s="341"/>
      <c r="AJ45" s="341"/>
      <c r="AK45" s="341"/>
      <c r="AL45" s="341"/>
      <c r="AM45" s="341"/>
      <c r="AN45" s="341"/>
      <c r="AO45" s="341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OŘ Ostrava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69" t="str">
        <f>IF(AN8= "","",AN8)</f>
        <v>30. 3. 2020</v>
      </c>
      <c r="AN47" s="369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Správa železnic s.o OŘ Ostrava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70" t="str">
        <f>IF(E17="","",E17)</f>
        <v xml:space="preserve"> </v>
      </c>
      <c r="AN49" s="371"/>
      <c r="AO49" s="371"/>
      <c r="AP49" s="371"/>
      <c r="AQ49" s="37"/>
      <c r="AR49" s="40"/>
      <c r="AS49" s="372" t="s">
        <v>53</v>
      </c>
      <c r="AT49" s="373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70" t="str">
        <f>IF(E20="","",E20)</f>
        <v xml:space="preserve"> </v>
      </c>
      <c r="AN50" s="371"/>
      <c r="AO50" s="371"/>
      <c r="AP50" s="371"/>
      <c r="AQ50" s="37"/>
      <c r="AR50" s="40"/>
      <c r="AS50" s="374"/>
      <c r="AT50" s="375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76"/>
      <c r="AT51" s="377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5" t="s">
        <v>54</v>
      </c>
      <c r="D52" s="336"/>
      <c r="E52" s="336"/>
      <c r="F52" s="336"/>
      <c r="G52" s="336"/>
      <c r="H52" s="67"/>
      <c r="I52" s="339" t="s">
        <v>55</v>
      </c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68" t="s">
        <v>56</v>
      </c>
      <c r="AH52" s="336"/>
      <c r="AI52" s="336"/>
      <c r="AJ52" s="336"/>
      <c r="AK52" s="336"/>
      <c r="AL52" s="336"/>
      <c r="AM52" s="336"/>
      <c r="AN52" s="339" t="s">
        <v>57</v>
      </c>
      <c r="AO52" s="336"/>
      <c r="AP52" s="336"/>
      <c r="AQ52" s="68" t="s">
        <v>58</v>
      </c>
      <c r="AR52" s="40"/>
      <c r="AS52" s="69" t="s">
        <v>59</v>
      </c>
      <c r="AT52" s="70" t="s">
        <v>60</v>
      </c>
      <c r="AU52" s="70" t="s">
        <v>61</v>
      </c>
      <c r="AV52" s="70" t="s">
        <v>62</v>
      </c>
      <c r="AW52" s="70" t="s">
        <v>63</v>
      </c>
      <c r="AX52" s="70" t="s">
        <v>64</v>
      </c>
      <c r="AY52" s="70" t="s">
        <v>65</v>
      </c>
      <c r="AZ52" s="70" t="s">
        <v>66</v>
      </c>
      <c r="BA52" s="70" t="s">
        <v>67</v>
      </c>
      <c r="BB52" s="70" t="s">
        <v>68</v>
      </c>
      <c r="BC52" s="70" t="s">
        <v>69</v>
      </c>
      <c r="BD52" s="71" t="s">
        <v>70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71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2">
        <f>ROUND(AG55+AG58+AG61+AG64,2)</f>
        <v>0</v>
      </c>
      <c r="AH54" s="342"/>
      <c r="AI54" s="342"/>
      <c r="AJ54" s="342"/>
      <c r="AK54" s="342"/>
      <c r="AL54" s="342"/>
      <c r="AM54" s="342"/>
      <c r="AN54" s="378">
        <f t="shared" ref="AN54:AN64" si="0">SUM(AG54,AT54)</f>
        <v>0</v>
      </c>
      <c r="AO54" s="378"/>
      <c r="AP54" s="378"/>
      <c r="AQ54" s="79" t="s">
        <v>19</v>
      </c>
      <c r="AR54" s="80"/>
      <c r="AS54" s="81">
        <f>ROUND(AS55+AS58+AS61+AS64,2)</f>
        <v>0</v>
      </c>
      <c r="AT54" s="82">
        <f t="shared" ref="AT54:AT64" si="1">ROUND(SUM(AV54:AW54),2)</f>
        <v>0</v>
      </c>
      <c r="AU54" s="83">
        <f>ROUND(AU55+AU58+AU61+AU64,5)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ROUND(AZ55+AZ58+AZ61+AZ64,2)</f>
        <v>0</v>
      </c>
      <c r="BA54" s="82">
        <f>ROUND(BA55+BA58+BA61+BA64,2)</f>
        <v>0</v>
      </c>
      <c r="BB54" s="82">
        <f>ROUND(BB55+BB58+BB61+BB64,2)</f>
        <v>0</v>
      </c>
      <c r="BC54" s="82">
        <f>ROUND(BC55+BC58+BC61+BC64,2)</f>
        <v>0</v>
      </c>
      <c r="BD54" s="84">
        <f>ROUND(BD55+BD58+BD61+BD64,2)</f>
        <v>0</v>
      </c>
      <c r="BS54" s="85" t="s">
        <v>72</v>
      </c>
      <c r="BT54" s="85" t="s">
        <v>73</v>
      </c>
      <c r="BU54" s="86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1" s="7" customFormat="1" ht="16.5" customHeight="1">
      <c r="B55" s="87"/>
      <c r="C55" s="88"/>
      <c r="D55" s="337" t="s">
        <v>77</v>
      </c>
      <c r="E55" s="337"/>
      <c r="F55" s="337"/>
      <c r="G55" s="337"/>
      <c r="H55" s="337"/>
      <c r="I55" s="89"/>
      <c r="J55" s="337" t="s">
        <v>78</v>
      </c>
      <c r="K55" s="337"/>
      <c r="L55" s="337"/>
      <c r="M55" s="337"/>
      <c r="N55" s="337"/>
      <c r="O55" s="337"/>
      <c r="P55" s="337"/>
      <c r="Q55" s="337"/>
      <c r="R55" s="337"/>
      <c r="S55" s="337"/>
      <c r="T55" s="337"/>
      <c r="U55" s="337"/>
      <c r="V55" s="337"/>
      <c r="W55" s="337"/>
      <c r="X55" s="337"/>
      <c r="Y55" s="337"/>
      <c r="Z55" s="337"/>
      <c r="AA55" s="337"/>
      <c r="AB55" s="337"/>
      <c r="AC55" s="337"/>
      <c r="AD55" s="337"/>
      <c r="AE55" s="337"/>
      <c r="AF55" s="337"/>
      <c r="AG55" s="363">
        <f>ROUND(SUM(AG56:AG57),2)</f>
        <v>0</v>
      </c>
      <c r="AH55" s="364"/>
      <c r="AI55" s="364"/>
      <c r="AJ55" s="364"/>
      <c r="AK55" s="364"/>
      <c r="AL55" s="364"/>
      <c r="AM55" s="364"/>
      <c r="AN55" s="365">
        <f t="shared" si="0"/>
        <v>0</v>
      </c>
      <c r="AO55" s="364"/>
      <c r="AP55" s="364"/>
      <c r="AQ55" s="90" t="s">
        <v>79</v>
      </c>
      <c r="AR55" s="91"/>
      <c r="AS55" s="92">
        <f>ROUND(SUM(AS56:AS57),2)</f>
        <v>0</v>
      </c>
      <c r="AT55" s="93">
        <f t="shared" si="1"/>
        <v>0</v>
      </c>
      <c r="AU55" s="94">
        <f>ROUND(SUM(AU56:AU57),5)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ROUND(SUM(AZ56:AZ57),2)</f>
        <v>0</v>
      </c>
      <c r="BA55" s="93">
        <f>ROUND(SUM(BA56:BA57),2)</f>
        <v>0</v>
      </c>
      <c r="BB55" s="93">
        <f>ROUND(SUM(BB56:BB57),2)</f>
        <v>0</v>
      </c>
      <c r="BC55" s="93">
        <f>ROUND(SUM(BC56:BC57),2)</f>
        <v>0</v>
      </c>
      <c r="BD55" s="95">
        <f>ROUND(SUM(BD56:BD57),2)</f>
        <v>0</v>
      </c>
      <c r="BS55" s="96" t="s">
        <v>72</v>
      </c>
      <c r="BT55" s="96" t="s">
        <v>80</v>
      </c>
      <c r="BU55" s="96" t="s">
        <v>74</v>
      </c>
      <c r="BV55" s="96" t="s">
        <v>75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4" customFormat="1" ht="16.5" customHeight="1">
      <c r="A56" s="97" t="s">
        <v>83</v>
      </c>
      <c r="B56" s="52"/>
      <c r="C56" s="98"/>
      <c r="D56" s="98"/>
      <c r="E56" s="338" t="s">
        <v>84</v>
      </c>
      <c r="F56" s="338"/>
      <c r="G56" s="338"/>
      <c r="H56" s="338"/>
      <c r="I56" s="338"/>
      <c r="J56" s="98"/>
      <c r="K56" s="338" t="s">
        <v>85</v>
      </c>
      <c r="L56" s="338"/>
      <c r="M56" s="338"/>
      <c r="N56" s="338"/>
      <c r="O56" s="338"/>
      <c r="P56" s="338"/>
      <c r="Q56" s="338"/>
      <c r="R56" s="338"/>
      <c r="S56" s="338"/>
      <c r="T56" s="338"/>
      <c r="U56" s="338"/>
      <c r="V56" s="338"/>
      <c r="W56" s="338"/>
      <c r="X56" s="338"/>
      <c r="Y56" s="338"/>
      <c r="Z56" s="338"/>
      <c r="AA56" s="338"/>
      <c r="AB56" s="338"/>
      <c r="AC56" s="338"/>
      <c r="AD56" s="338"/>
      <c r="AE56" s="338"/>
      <c r="AF56" s="338"/>
      <c r="AG56" s="366">
        <f>'SO 01.1 - železniční svrš...'!J32</f>
        <v>0</v>
      </c>
      <c r="AH56" s="367"/>
      <c r="AI56" s="367"/>
      <c r="AJ56" s="367"/>
      <c r="AK56" s="367"/>
      <c r="AL56" s="367"/>
      <c r="AM56" s="367"/>
      <c r="AN56" s="366">
        <f t="shared" si="0"/>
        <v>0</v>
      </c>
      <c r="AO56" s="367"/>
      <c r="AP56" s="367"/>
      <c r="AQ56" s="99" t="s">
        <v>86</v>
      </c>
      <c r="AR56" s="54"/>
      <c r="AS56" s="100">
        <v>0</v>
      </c>
      <c r="AT56" s="101">
        <f t="shared" si="1"/>
        <v>0</v>
      </c>
      <c r="AU56" s="102">
        <f>'SO 01.1 - železniční svrš...'!P88</f>
        <v>0</v>
      </c>
      <c r="AV56" s="101">
        <f>'SO 01.1 - železniční svrš...'!J35</f>
        <v>0</v>
      </c>
      <c r="AW56" s="101">
        <f>'SO 01.1 - železniční svrš...'!J36</f>
        <v>0</v>
      </c>
      <c r="AX56" s="101">
        <f>'SO 01.1 - železniční svrš...'!J37</f>
        <v>0</v>
      </c>
      <c r="AY56" s="101">
        <f>'SO 01.1 - železniční svrš...'!J38</f>
        <v>0</v>
      </c>
      <c r="AZ56" s="101">
        <f>'SO 01.1 - železniční svrš...'!F35</f>
        <v>0</v>
      </c>
      <c r="BA56" s="101">
        <f>'SO 01.1 - železniční svrš...'!F36</f>
        <v>0</v>
      </c>
      <c r="BB56" s="101">
        <f>'SO 01.1 - železniční svrš...'!F37</f>
        <v>0</v>
      </c>
      <c r="BC56" s="101">
        <f>'SO 01.1 - železniční svrš...'!F38</f>
        <v>0</v>
      </c>
      <c r="BD56" s="103">
        <f>'SO 01.1 - železniční svrš...'!F39</f>
        <v>0</v>
      </c>
      <c r="BT56" s="104" t="s">
        <v>82</v>
      </c>
      <c r="BV56" s="104" t="s">
        <v>75</v>
      </c>
      <c r="BW56" s="104" t="s">
        <v>87</v>
      </c>
      <c r="BX56" s="104" t="s">
        <v>81</v>
      </c>
      <c r="CL56" s="104" t="s">
        <v>19</v>
      </c>
    </row>
    <row r="57" spans="1:91" s="4" customFormat="1" ht="16.5" customHeight="1">
      <c r="A57" s="97" t="s">
        <v>83</v>
      </c>
      <c r="B57" s="52"/>
      <c r="C57" s="98"/>
      <c r="D57" s="98"/>
      <c r="E57" s="338" t="s">
        <v>88</v>
      </c>
      <c r="F57" s="338"/>
      <c r="G57" s="338"/>
      <c r="H57" s="338"/>
      <c r="I57" s="338"/>
      <c r="J57" s="98"/>
      <c r="K57" s="338" t="s">
        <v>89</v>
      </c>
      <c r="L57" s="338"/>
      <c r="M57" s="338"/>
      <c r="N57" s="338"/>
      <c r="O57" s="338"/>
      <c r="P57" s="338"/>
      <c r="Q57" s="338"/>
      <c r="R57" s="338"/>
      <c r="S57" s="338"/>
      <c r="T57" s="338"/>
      <c r="U57" s="338"/>
      <c r="V57" s="338"/>
      <c r="W57" s="338"/>
      <c r="X57" s="338"/>
      <c r="Y57" s="338"/>
      <c r="Z57" s="338"/>
      <c r="AA57" s="338"/>
      <c r="AB57" s="338"/>
      <c r="AC57" s="338"/>
      <c r="AD57" s="338"/>
      <c r="AE57" s="338"/>
      <c r="AF57" s="338"/>
      <c r="AG57" s="366">
        <f>'SO 01.2 - propustek v km ...'!J32</f>
        <v>0</v>
      </c>
      <c r="AH57" s="367"/>
      <c r="AI57" s="367"/>
      <c r="AJ57" s="367"/>
      <c r="AK57" s="367"/>
      <c r="AL57" s="367"/>
      <c r="AM57" s="367"/>
      <c r="AN57" s="366">
        <f t="shared" si="0"/>
        <v>0</v>
      </c>
      <c r="AO57" s="367"/>
      <c r="AP57" s="367"/>
      <c r="AQ57" s="99" t="s">
        <v>86</v>
      </c>
      <c r="AR57" s="54"/>
      <c r="AS57" s="100">
        <v>0</v>
      </c>
      <c r="AT57" s="101">
        <f t="shared" si="1"/>
        <v>0</v>
      </c>
      <c r="AU57" s="102">
        <f>'SO 01.2 - propustek v km ...'!P96</f>
        <v>0</v>
      </c>
      <c r="AV57" s="101">
        <f>'SO 01.2 - propustek v km ...'!J35</f>
        <v>0</v>
      </c>
      <c r="AW57" s="101">
        <f>'SO 01.2 - propustek v km ...'!J36</f>
        <v>0</v>
      </c>
      <c r="AX57" s="101">
        <f>'SO 01.2 - propustek v km ...'!J37</f>
        <v>0</v>
      </c>
      <c r="AY57" s="101">
        <f>'SO 01.2 - propustek v km ...'!J38</f>
        <v>0</v>
      </c>
      <c r="AZ57" s="101">
        <f>'SO 01.2 - propustek v km ...'!F35</f>
        <v>0</v>
      </c>
      <c r="BA57" s="101">
        <f>'SO 01.2 - propustek v km ...'!F36</f>
        <v>0</v>
      </c>
      <c r="BB57" s="101">
        <f>'SO 01.2 - propustek v km ...'!F37</f>
        <v>0</v>
      </c>
      <c r="BC57" s="101">
        <f>'SO 01.2 - propustek v km ...'!F38</f>
        <v>0</v>
      </c>
      <c r="BD57" s="103">
        <f>'SO 01.2 - propustek v km ...'!F39</f>
        <v>0</v>
      </c>
      <c r="BT57" s="104" t="s">
        <v>82</v>
      </c>
      <c r="BV57" s="104" t="s">
        <v>75</v>
      </c>
      <c r="BW57" s="104" t="s">
        <v>90</v>
      </c>
      <c r="BX57" s="104" t="s">
        <v>81</v>
      </c>
      <c r="CL57" s="104" t="s">
        <v>19</v>
      </c>
    </row>
    <row r="58" spans="1:91" s="7" customFormat="1" ht="16.5" customHeight="1">
      <c r="B58" s="87"/>
      <c r="C58" s="88"/>
      <c r="D58" s="337" t="s">
        <v>91</v>
      </c>
      <c r="E58" s="337"/>
      <c r="F58" s="337"/>
      <c r="G58" s="337"/>
      <c r="H58" s="337"/>
      <c r="I58" s="89"/>
      <c r="J58" s="337" t="s">
        <v>92</v>
      </c>
      <c r="K58" s="337"/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37"/>
      <c r="AE58" s="337"/>
      <c r="AF58" s="337"/>
      <c r="AG58" s="363">
        <f>ROUND(SUM(AG59:AG60),2)</f>
        <v>0</v>
      </c>
      <c r="AH58" s="364"/>
      <c r="AI58" s="364"/>
      <c r="AJ58" s="364"/>
      <c r="AK58" s="364"/>
      <c r="AL58" s="364"/>
      <c r="AM58" s="364"/>
      <c r="AN58" s="365">
        <f t="shared" si="0"/>
        <v>0</v>
      </c>
      <c r="AO58" s="364"/>
      <c r="AP58" s="364"/>
      <c r="AQ58" s="90" t="s">
        <v>79</v>
      </c>
      <c r="AR58" s="91"/>
      <c r="AS58" s="92">
        <f>ROUND(SUM(AS59:AS60),2)</f>
        <v>0</v>
      </c>
      <c r="AT58" s="93">
        <f t="shared" si="1"/>
        <v>0</v>
      </c>
      <c r="AU58" s="94">
        <f>ROUND(SUM(AU59:AU60),5)</f>
        <v>0</v>
      </c>
      <c r="AV58" s="93">
        <f>ROUND(AZ58*L29,2)</f>
        <v>0</v>
      </c>
      <c r="AW58" s="93">
        <f>ROUND(BA58*L30,2)</f>
        <v>0</v>
      </c>
      <c r="AX58" s="93">
        <f>ROUND(BB58*L29,2)</f>
        <v>0</v>
      </c>
      <c r="AY58" s="93">
        <f>ROUND(BC58*L30,2)</f>
        <v>0</v>
      </c>
      <c r="AZ58" s="93">
        <f>ROUND(SUM(AZ59:AZ60),2)</f>
        <v>0</v>
      </c>
      <c r="BA58" s="93">
        <f>ROUND(SUM(BA59:BA60),2)</f>
        <v>0</v>
      </c>
      <c r="BB58" s="93">
        <f>ROUND(SUM(BB59:BB60),2)</f>
        <v>0</v>
      </c>
      <c r="BC58" s="93">
        <f>ROUND(SUM(BC59:BC60),2)</f>
        <v>0</v>
      </c>
      <c r="BD58" s="95">
        <f>ROUND(SUM(BD59:BD60),2)</f>
        <v>0</v>
      </c>
      <c r="BS58" s="96" t="s">
        <v>72</v>
      </c>
      <c r="BT58" s="96" t="s">
        <v>80</v>
      </c>
      <c r="BU58" s="96" t="s">
        <v>74</v>
      </c>
      <c r="BV58" s="96" t="s">
        <v>75</v>
      </c>
      <c r="BW58" s="96" t="s">
        <v>93</v>
      </c>
      <c r="BX58" s="96" t="s">
        <v>5</v>
      </c>
      <c r="CL58" s="96" t="s">
        <v>19</v>
      </c>
      <c r="CM58" s="96" t="s">
        <v>82</v>
      </c>
    </row>
    <row r="59" spans="1:91" s="4" customFormat="1" ht="16.5" customHeight="1">
      <c r="A59" s="97" t="s">
        <v>83</v>
      </c>
      <c r="B59" s="52"/>
      <c r="C59" s="98"/>
      <c r="D59" s="98"/>
      <c r="E59" s="338" t="s">
        <v>94</v>
      </c>
      <c r="F59" s="338"/>
      <c r="G59" s="338"/>
      <c r="H59" s="338"/>
      <c r="I59" s="338"/>
      <c r="J59" s="98"/>
      <c r="K59" s="338" t="s">
        <v>95</v>
      </c>
      <c r="L59" s="338"/>
      <c r="M59" s="338"/>
      <c r="N59" s="338"/>
      <c r="O59" s="338"/>
      <c r="P59" s="338"/>
      <c r="Q59" s="338"/>
      <c r="R59" s="338"/>
      <c r="S59" s="338"/>
      <c r="T59" s="338"/>
      <c r="U59" s="338"/>
      <c r="V59" s="338"/>
      <c r="W59" s="338"/>
      <c r="X59" s="338"/>
      <c r="Y59" s="338"/>
      <c r="Z59" s="338"/>
      <c r="AA59" s="338"/>
      <c r="AB59" s="338"/>
      <c r="AC59" s="338"/>
      <c r="AD59" s="338"/>
      <c r="AE59" s="338"/>
      <c r="AF59" s="338"/>
      <c r="AG59" s="366">
        <f>'SO 02.1 - železniční svrš...'!J32</f>
        <v>0</v>
      </c>
      <c r="AH59" s="367"/>
      <c r="AI59" s="367"/>
      <c r="AJ59" s="367"/>
      <c r="AK59" s="367"/>
      <c r="AL59" s="367"/>
      <c r="AM59" s="367"/>
      <c r="AN59" s="366">
        <f t="shared" si="0"/>
        <v>0</v>
      </c>
      <c r="AO59" s="367"/>
      <c r="AP59" s="367"/>
      <c r="AQ59" s="99" t="s">
        <v>86</v>
      </c>
      <c r="AR59" s="54"/>
      <c r="AS59" s="100">
        <v>0</v>
      </c>
      <c r="AT59" s="101">
        <f t="shared" si="1"/>
        <v>0</v>
      </c>
      <c r="AU59" s="102">
        <f>'SO 02.1 - železniční svrš...'!P88</f>
        <v>0</v>
      </c>
      <c r="AV59" s="101">
        <f>'SO 02.1 - železniční svrš...'!J35</f>
        <v>0</v>
      </c>
      <c r="AW59" s="101">
        <f>'SO 02.1 - železniční svrš...'!J36</f>
        <v>0</v>
      </c>
      <c r="AX59" s="101">
        <f>'SO 02.1 - železniční svrš...'!J37</f>
        <v>0</v>
      </c>
      <c r="AY59" s="101">
        <f>'SO 02.1 - železniční svrš...'!J38</f>
        <v>0</v>
      </c>
      <c r="AZ59" s="101">
        <f>'SO 02.1 - železniční svrš...'!F35</f>
        <v>0</v>
      </c>
      <c r="BA59" s="101">
        <f>'SO 02.1 - železniční svrš...'!F36</f>
        <v>0</v>
      </c>
      <c r="BB59" s="101">
        <f>'SO 02.1 - železniční svrš...'!F37</f>
        <v>0</v>
      </c>
      <c r="BC59" s="101">
        <f>'SO 02.1 - železniční svrš...'!F38</f>
        <v>0</v>
      </c>
      <c r="BD59" s="103">
        <f>'SO 02.1 - železniční svrš...'!F39</f>
        <v>0</v>
      </c>
      <c r="BT59" s="104" t="s">
        <v>82</v>
      </c>
      <c r="BV59" s="104" t="s">
        <v>75</v>
      </c>
      <c r="BW59" s="104" t="s">
        <v>96</v>
      </c>
      <c r="BX59" s="104" t="s">
        <v>93</v>
      </c>
      <c r="CL59" s="104" t="s">
        <v>19</v>
      </c>
    </row>
    <row r="60" spans="1:91" s="4" customFormat="1" ht="16.5" customHeight="1">
      <c r="A60" s="97" t="s">
        <v>83</v>
      </c>
      <c r="B60" s="52"/>
      <c r="C60" s="98"/>
      <c r="D60" s="98"/>
      <c r="E60" s="338" t="s">
        <v>97</v>
      </c>
      <c r="F60" s="338"/>
      <c r="G60" s="338"/>
      <c r="H60" s="338"/>
      <c r="I60" s="338"/>
      <c r="J60" s="98"/>
      <c r="K60" s="338" t="s">
        <v>98</v>
      </c>
      <c r="L60" s="338"/>
      <c r="M60" s="338"/>
      <c r="N60" s="338"/>
      <c r="O60" s="338"/>
      <c r="P60" s="338"/>
      <c r="Q60" s="338"/>
      <c r="R60" s="338"/>
      <c r="S60" s="338"/>
      <c r="T60" s="338"/>
      <c r="U60" s="338"/>
      <c r="V60" s="338"/>
      <c r="W60" s="338"/>
      <c r="X60" s="338"/>
      <c r="Y60" s="338"/>
      <c r="Z60" s="338"/>
      <c r="AA60" s="338"/>
      <c r="AB60" s="338"/>
      <c r="AC60" s="338"/>
      <c r="AD60" s="338"/>
      <c r="AE60" s="338"/>
      <c r="AF60" s="338"/>
      <c r="AG60" s="366">
        <f>'SO 02.2 - propustek v km ...'!J32</f>
        <v>0</v>
      </c>
      <c r="AH60" s="367"/>
      <c r="AI60" s="367"/>
      <c r="AJ60" s="367"/>
      <c r="AK60" s="367"/>
      <c r="AL60" s="367"/>
      <c r="AM60" s="367"/>
      <c r="AN60" s="366">
        <f t="shared" si="0"/>
        <v>0</v>
      </c>
      <c r="AO60" s="367"/>
      <c r="AP60" s="367"/>
      <c r="AQ60" s="99" t="s">
        <v>86</v>
      </c>
      <c r="AR60" s="54"/>
      <c r="AS60" s="100">
        <v>0</v>
      </c>
      <c r="AT60" s="101">
        <f t="shared" si="1"/>
        <v>0</v>
      </c>
      <c r="AU60" s="102">
        <f>'SO 02.2 - propustek v km ...'!P96</f>
        <v>0</v>
      </c>
      <c r="AV60" s="101">
        <f>'SO 02.2 - propustek v km ...'!J35</f>
        <v>0</v>
      </c>
      <c r="AW60" s="101">
        <f>'SO 02.2 - propustek v km ...'!J36</f>
        <v>0</v>
      </c>
      <c r="AX60" s="101">
        <f>'SO 02.2 - propustek v km ...'!J37</f>
        <v>0</v>
      </c>
      <c r="AY60" s="101">
        <f>'SO 02.2 - propustek v km ...'!J38</f>
        <v>0</v>
      </c>
      <c r="AZ60" s="101">
        <f>'SO 02.2 - propustek v km ...'!F35</f>
        <v>0</v>
      </c>
      <c r="BA60" s="101">
        <f>'SO 02.2 - propustek v km ...'!F36</f>
        <v>0</v>
      </c>
      <c r="BB60" s="101">
        <f>'SO 02.2 - propustek v km ...'!F37</f>
        <v>0</v>
      </c>
      <c r="BC60" s="101">
        <f>'SO 02.2 - propustek v km ...'!F38</f>
        <v>0</v>
      </c>
      <c r="BD60" s="103">
        <f>'SO 02.2 - propustek v km ...'!F39</f>
        <v>0</v>
      </c>
      <c r="BT60" s="104" t="s">
        <v>82</v>
      </c>
      <c r="BV60" s="104" t="s">
        <v>75</v>
      </c>
      <c r="BW60" s="104" t="s">
        <v>99</v>
      </c>
      <c r="BX60" s="104" t="s">
        <v>93</v>
      </c>
      <c r="CL60" s="104" t="s">
        <v>19</v>
      </c>
    </row>
    <row r="61" spans="1:91" s="7" customFormat="1" ht="16.5" customHeight="1">
      <c r="B61" s="87"/>
      <c r="C61" s="88"/>
      <c r="D61" s="337" t="s">
        <v>100</v>
      </c>
      <c r="E61" s="337"/>
      <c r="F61" s="337"/>
      <c r="G61" s="337"/>
      <c r="H61" s="337"/>
      <c r="I61" s="89"/>
      <c r="J61" s="337" t="s">
        <v>101</v>
      </c>
      <c r="K61" s="337"/>
      <c r="L61" s="337"/>
      <c r="M61" s="337"/>
      <c r="N61" s="337"/>
      <c r="O61" s="337"/>
      <c r="P61" s="337"/>
      <c r="Q61" s="337"/>
      <c r="R61" s="337"/>
      <c r="S61" s="337"/>
      <c r="T61" s="337"/>
      <c r="U61" s="337"/>
      <c r="V61" s="337"/>
      <c r="W61" s="337"/>
      <c r="X61" s="337"/>
      <c r="Y61" s="337"/>
      <c r="Z61" s="337"/>
      <c r="AA61" s="337"/>
      <c r="AB61" s="337"/>
      <c r="AC61" s="337"/>
      <c r="AD61" s="337"/>
      <c r="AE61" s="337"/>
      <c r="AF61" s="337"/>
      <c r="AG61" s="363">
        <f>ROUND(SUM(AG62:AG63),2)</f>
        <v>0</v>
      </c>
      <c r="AH61" s="364"/>
      <c r="AI61" s="364"/>
      <c r="AJ61" s="364"/>
      <c r="AK61" s="364"/>
      <c r="AL61" s="364"/>
      <c r="AM61" s="364"/>
      <c r="AN61" s="365">
        <f t="shared" si="0"/>
        <v>0</v>
      </c>
      <c r="AO61" s="364"/>
      <c r="AP61" s="364"/>
      <c r="AQ61" s="90" t="s">
        <v>79</v>
      </c>
      <c r="AR61" s="91"/>
      <c r="AS61" s="92">
        <f>ROUND(SUM(AS62:AS63),2)</f>
        <v>0</v>
      </c>
      <c r="AT61" s="93">
        <f t="shared" si="1"/>
        <v>0</v>
      </c>
      <c r="AU61" s="94">
        <f>ROUND(SUM(AU62:AU63),5)</f>
        <v>0</v>
      </c>
      <c r="AV61" s="93">
        <f>ROUND(AZ61*L29,2)</f>
        <v>0</v>
      </c>
      <c r="AW61" s="93">
        <f>ROUND(BA61*L30,2)</f>
        <v>0</v>
      </c>
      <c r="AX61" s="93">
        <f>ROUND(BB61*L29,2)</f>
        <v>0</v>
      </c>
      <c r="AY61" s="93">
        <f>ROUND(BC61*L30,2)</f>
        <v>0</v>
      </c>
      <c r="AZ61" s="93">
        <f>ROUND(SUM(AZ62:AZ63),2)</f>
        <v>0</v>
      </c>
      <c r="BA61" s="93">
        <f>ROUND(SUM(BA62:BA63),2)</f>
        <v>0</v>
      </c>
      <c r="BB61" s="93">
        <f>ROUND(SUM(BB62:BB63),2)</f>
        <v>0</v>
      </c>
      <c r="BC61" s="93">
        <f>ROUND(SUM(BC62:BC63),2)</f>
        <v>0</v>
      </c>
      <c r="BD61" s="95">
        <f>ROUND(SUM(BD62:BD63),2)</f>
        <v>0</v>
      </c>
      <c r="BS61" s="96" t="s">
        <v>72</v>
      </c>
      <c r="BT61" s="96" t="s">
        <v>80</v>
      </c>
      <c r="BU61" s="96" t="s">
        <v>74</v>
      </c>
      <c r="BV61" s="96" t="s">
        <v>75</v>
      </c>
      <c r="BW61" s="96" t="s">
        <v>102</v>
      </c>
      <c r="BX61" s="96" t="s">
        <v>5</v>
      </c>
      <c r="CL61" s="96" t="s">
        <v>19</v>
      </c>
      <c r="CM61" s="96" t="s">
        <v>82</v>
      </c>
    </row>
    <row r="62" spans="1:91" s="4" customFormat="1" ht="16.5" customHeight="1">
      <c r="A62" s="97" t="s">
        <v>83</v>
      </c>
      <c r="B62" s="52"/>
      <c r="C62" s="98"/>
      <c r="D62" s="98"/>
      <c r="E62" s="338" t="s">
        <v>103</v>
      </c>
      <c r="F62" s="338"/>
      <c r="G62" s="338"/>
      <c r="H62" s="338"/>
      <c r="I62" s="338"/>
      <c r="J62" s="98"/>
      <c r="K62" s="338" t="s">
        <v>104</v>
      </c>
      <c r="L62" s="338"/>
      <c r="M62" s="338"/>
      <c r="N62" s="338"/>
      <c r="O62" s="338"/>
      <c r="P62" s="338"/>
      <c r="Q62" s="338"/>
      <c r="R62" s="338"/>
      <c r="S62" s="338"/>
      <c r="T62" s="338"/>
      <c r="U62" s="338"/>
      <c r="V62" s="338"/>
      <c r="W62" s="338"/>
      <c r="X62" s="338"/>
      <c r="Y62" s="338"/>
      <c r="Z62" s="338"/>
      <c r="AA62" s="338"/>
      <c r="AB62" s="338"/>
      <c r="AC62" s="338"/>
      <c r="AD62" s="338"/>
      <c r="AE62" s="338"/>
      <c r="AF62" s="338"/>
      <c r="AG62" s="366">
        <f>'SO 03.1 - Železniční svrš...'!J32</f>
        <v>0</v>
      </c>
      <c r="AH62" s="367"/>
      <c r="AI62" s="367"/>
      <c r="AJ62" s="367"/>
      <c r="AK62" s="367"/>
      <c r="AL62" s="367"/>
      <c r="AM62" s="367"/>
      <c r="AN62" s="366">
        <f t="shared" si="0"/>
        <v>0</v>
      </c>
      <c r="AO62" s="367"/>
      <c r="AP62" s="367"/>
      <c r="AQ62" s="99" t="s">
        <v>86</v>
      </c>
      <c r="AR62" s="54"/>
      <c r="AS62" s="100">
        <v>0</v>
      </c>
      <c r="AT62" s="101">
        <f t="shared" si="1"/>
        <v>0</v>
      </c>
      <c r="AU62" s="102">
        <f>'SO 03.1 - Železniční svrš...'!P88</f>
        <v>0</v>
      </c>
      <c r="AV62" s="101">
        <f>'SO 03.1 - Železniční svrš...'!J35</f>
        <v>0</v>
      </c>
      <c r="AW62" s="101">
        <f>'SO 03.1 - Železniční svrš...'!J36</f>
        <v>0</v>
      </c>
      <c r="AX62" s="101">
        <f>'SO 03.1 - Železniční svrš...'!J37</f>
        <v>0</v>
      </c>
      <c r="AY62" s="101">
        <f>'SO 03.1 - Železniční svrš...'!J38</f>
        <v>0</v>
      </c>
      <c r="AZ62" s="101">
        <f>'SO 03.1 - Železniční svrš...'!F35</f>
        <v>0</v>
      </c>
      <c r="BA62" s="101">
        <f>'SO 03.1 - Železniční svrš...'!F36</f>
        <v>0</v>
      </c>
      <c r="BB62" s="101">
        <f>'SO 03.1 - Železniční svrš...'!F37</f>
        <v>0</v>
      </c>
      <c r="BC62" s="101">
        <f>'SO 03.1 - Železniční svrš...'!F38</f>
        <v>0</v>
      </c>
      <c r="BD62" s="103">
        <f>'SO 03.1 - Železniční svrš...'!F39</f>
        <v>0</v>
      </c>
      <c r="BT62" s="104" t="s">
        <v>82</v>
      </c>
      <c r="BV62" s="104" t="s">
        <v>75</v>
      </c>
      <c r="BW62" s="104" t="s">
        <v>105</v>
      </c>
      <c r="BX62" s="104" t="s">
        <v>102</v>
      </c>
      <c r="CL62" s="104" t="s">
        <v>19</v>
      </c>
    </row>
    <row r="63" spans="1:91" s="4" customFormat="1" ht="16.5" customHeight="1">
      <c r="A63" s="97" t="s">
        <v>83</v>
      </c>
      <c r="B63" s="52"/>
      <c r="C63" s="98"/>
      <c r="D63" s="98"/>
      <c r="E63" s="338" t="s">
        <v>106</v>
      </c>
      <c r="F63" s="338"/>
      <c r="G63" s="338"/>
      <c r="H63" s="338"/>
      <c r="I63" s="338"/>
      <c r="J63" s="98"/>
      <c r="K63" s="338" t="s">
        <v>101</v>
      </c>
      <c r="L63" s="338"/>
      <c r="M63" s="338"/>
      <c r="N63" s="338"/>
      <c r="O63" s="338"/>
      <c r="P63" s="338"/>
      <c r="Q63" s="338"/>
      <c r="R63" s="338"/>
      <c r="S63" s="338"/>
      <c r="T63" s="338"/>
      <c r="U63" s="338"/>
      <c r="V63" s="338"/>
      <c r="W63" s="338"/>
      <c r="X63" s="338"/>
      <c r="Y63" s="338"/>
      <c r="Z63" s="338"/>
      <c r="AA63" s="338"/>
      <c r="AB63" s="338"/>
      <c r="AC63" s="338"/>
      <c r="AD63" s="338"/>
      <c r="AE63" s="338"/>
      <c r="AF63" s="338"/>
      <c r="AG63" s="366">
        <f>'SO 03.2 - Propustek v km ...'!J32</f>
        <v>0</v>
      </c>
      <c r="AH63" s="367"/>
      <c r="AI63" s="367"/>
      <c r="AJ63" s="367"/>
      <c r="AK63" s="367"/>
      <c r="AL63" s="367"/>
      <c r="AM63" s="367"/>
      <c r="AN63" s="366">
        <f t="shared" si="0"/>
        <v>0</v>
      </c>
      <c r="AO63" s="367"/>
      <c r="AP63" s="367"/>
      <c r="AQ63" s="99" t="s">
        <v>86</v>
      </c>
      <c r="AR63" s="54"/>
      <c r="AS63" s="100">
        <v>0</v>
      </c>
      <c r="AT63" s="101">
        <f t="shared" si="1"/>
        <v>0</v>
      </c>
      <c r="AU63" s="102">
        <f>'SO 03.2 - Propustek v km ...'!P97</f>
        <v>0</v>
      </c>
      <c r="AV63" s="101">
        <f>'SO 03.2 - Propustek v km ...'!J35</f>
        <v>0</v>
      </c>
      <c r="AW63" s="101">
        <f>'SO 03.2 - Propustek v km ...'!J36</f>
        <v>0</v>
      </c>
      <c r="AX63" s="101">
        <f>'SO 03.2 - Propustek v km ...'!J37</f>
        <v>0</v>
      </c>
      <c r="AY63" s="101">
        <f>'SO 03.2 - Propustek v km ...'!J38</f>
        <v>0</v>
      </c>
      <c r="AZ63" s="101">
        <f>'SO 03.2 - Propustek v km ...'!F35</f>
        <v>0</v>
      </c>
      <c r="BA63" s="101">
        <f>'SO 03.2 - Propustek v km ...'!F36</f>
        <v>0</v>
      </c>
      <c r="BB63" s="101">
        <f>'SO 03.2 - Propustek v km ...'!F37</f>
        <v>0</v>
      </c>
      <c r="BC63" s="101">
        <f>'SO 03.2 - Propustek v km ...'!F38</f>
        <v>0</v>
      </c>
      <c r="BD63" s="103">
        <f>'SO 03.2 - Propustek v km ...'!F39</f>
        <v>0</v>
      </c>
      <c r="BT63" s="104" t="s">
        <v>82</v>
      </c>
      <c r="BV63" s="104" t="s">
        <v>75</v>
      </c>
      <c r="BW63" s="104" t="s">
        <v>107</v>
      </c>
      <c r="BX63" s="104" t="s">
        <v>102</v>
      </c>
      <c r="CL63" s="104" t="s">
        <v>19</v>
      </c>
    </row>
    <row r="64" spans="1:91" s="7" customFormat="1" ht="16.5" customHeight="1">
      <c r="A64" s="97" t="s">
        <v>83</v>
      </c>
      <c r="B64" s="87"/>
      <c r="C64" s="88"/>
      <c r="D64" s="337" t="s">
        <v>108</v>
      </c>
      <c r="E64" s="337"/>
      <c r="F64" s="337"/>
      <c r="G64" s="337"/>
      <c r="H64" s="337"/>
      <c r="I64" s="89"/>
      <c r="J64" s="337" t="s">
        <v>109</v>
      </c>
      <c r="K64" s="337"/>
      <c r="L64" s="337"/>
      <c r="M64" s="337"/>
      <c r="N64" s="337"/>
      <c r="O64" s="337"/>
      <c r="P64" s="337"/>
      <c r="Q64" s="337"/>
      <c r="R64" s="337"/>
      <c r="S64" s="337"/>
      <c r="T64" s="337"/>
      <c r="U64" s="337"/>
      <c r="V64" s="337"/>
      <c r="W64" s="337"/>
      <c r="X64" s="337"/>
      <c r="Y64" s="337"/>
      <c r="Z64" s="337"/>
      <c r="AA64" s="337"/>
      <c r="AB64" s="337"/>
      <c r="AC64" s="337"/>
      <c r="AD64" s="337"/>
      <c r="AE64" s="337"/>
      <c r="AF64" s="337"/>
      <c r="AG64" s="365">
        <f>'VRN - Vedlejší rozpočtové...'!J30</f>
        <v>0</v>
      </c>
      <c r="AH64" s="364"/>
      <c r="AI64" s="364"/>
      <c r="AJ64" s="364"/>
      <c r="AK64" s="364"/>
      <c r="AL64" s="364"/>
      <c r="AM64" s="364"/>
      <c r="AN64" s="365">
        <f t="shared" si="0"/>
        <v>0</v>
      </c>
      <c r="AO64" s="364"/>
      <c r="AP64" s="364"/>
      <c r="AQ64" s="90" t="s">
        <v>79</v>
      </c>
      <c r="AR64" s="91"/>
      <c r="AS64" s="105">
        <v>0</v>
      </c>
      <c r="AT64" s="106">
        <f t="shared" si="1"/>
        <v>0</v>
      </c>
      <c r="AU64" s="107">
        <f>'VRN - Vedlejší rozpočtové...'!P85</f>
        <v>0</v>
      </c>
      <c r="AV64" s="106">
        <f>'VRN - Vedlejší rozpočtové...'!J33</f>
        <v>0</v>
      </c>
      <c r="AW64" s="106">
        <f>'VRN - Vedlejší rozpočtové...'!J34</f>
        <v>0</v>
      </c>
      <c r="AX64" s="106">
        <f>'VRN - Vedlejší rozpočtové...'!J35</f>
        <v>0</v>
      </c>
      <c r="AY64" s="106">
        <f>'VRN - Vedlejší rozpočtové...'!J36</f>
        <v>0</v>
      </c>
      <c r="AZ64" s="106">
        <f>'VRN - Vedlejší rozpočtové...'!F33</f>
        <v>0</v>
      </c>
      <c r="BA64" s="106">
        <f>'VRN - Vedlejší rozpočtové...'!F34</f>
        <v>0</v>
      </c>
      <c r="BB64" s="106">
        <f>'VRN - Vedlejší rozpočtové...'!F35</f>
        <v>0</v>
      </c>
      <c r="BC64" s="106">
        <f>'VRN - Vedlejší rozpočtové...'!F36</f>
        <v>0</v>
      </c>
      <c r="BD64" s="108">
        <f>'VRN - Vedlejší rozpočtové...'!F37</f>
        <v>0</v>
      </c>
      <c r="BT64" s="96" t="s">
        <v>80</v>
      </c>
      <c r="BV64" s="96" t="s">
        <v>75</v>
      </c>
      <c r="BW64" s="96" t="s">
        <v>110</v>
      </c>
      <c r="BX64" s="96" t="s">
        <v>5</v>
      </c>
      <c r="CL64" s="96" t="s">
        <v>19</v>
      </c>
      <c r="CM64" s="96" t="s">
        <v>82</v>
      </c>
    </row>
    <row r="65" spans="1:57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algorithmName="SHA-512" hashValue="FEV01k5qUxof6J+wwm9ok3TT2t+Uv3bRK6tgY7uq+yFvAtdO2KX13wgDSZp6380NeOEnsYEFlyaglwwXsHi1zA==" saltValue="CVeaUVLyuymAS82DKXBVBEkm5g6dznFkKqvw2C4+9uoiVH9h64uv479ecAXTycG6PlhJdSncryeGdVehJ/Vf8A==" spinCount="100000" sheet="1" objects="1" scenarios="1" formatColumns="0" formatRows="0"/>
  <mergeCells count="78">
    <mergeCell ref="AS49:AT51"/>
    <mergeCell ref="AN54:AP54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AN60:AP60"/>
    <mergeCell ref="AN58:AP58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L32:P32"/>
    <mergeCell ref="W32:AE32"/>
    <mergeCell ref="AK32:AO32"/>
    <mergeCell ref="L33:P33"/>
    <mergeCell ref="AK33:AO33"/>
    <mergeCell ref="W33:AE33"/>
    <mergeCell ref="AK30:AO30"/>
    <mergeCell ref="L30:P30"/>
    <mergeCell ref="AK31:AO31"/>
    <mergeCell ref="W31:AE31"/>
    <mergeCell ref="L31:P31"/>
    <mergeCell ref="K56:AF56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K57:AF57"/>
    <mergeCell ref="K60:AF60"/>
    <mergeCell ref="K62:AF62"/>
    <mergeCell ref="K59:AF59"/>
    <mergeCell ref="K63:AF63"/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</mergeCells>
  <hyperlinks>
    <hyperlink ref="A56" location="'SO 01.1 - železniční svrš...'!C2" display="/"/>
    <hyperlink ref="A57" location="'SO 01.2 - propustek v km ...'!C2" display="/"/>
    <hyperlink ref="A59" location="'SO 02.1 - železniční svrš...'!C2" display="/"/>
    <hyperlink ref="A60" location="'SO 02.2 - propustek v km ...'!C2" display="/"/>
    <hyperlink ref="A62" location="'SO 03.1 - Železniční svrš...'!C2" display="/"/>
    <hyperlink ref="A63" location="'SO 03.2 - Propustek v km ...'!C2" display="/"/>
    <hyperlink ref="A64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8" t="s">
        <v>87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111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79" t="str">
        <f>'Rekapitulace stavby'!K6</f>
        <v>Oprava mostních objektů na trati Frýdek Místek - Český Těšín</v>
      </c>
      <c r="F7" s="380"/>
      <c r="G7" s="380"/>
      <c r="H7" s="380"/>
      <c r="I7" s="109"/>
      <c r="L7" s="21"/>
    </row>
    <row r="8" spans="1:46" s="1" customFormat="1" ht="12" customHeight="1">
      <c r="B8" s="21"/>
      <c r="D8" s="115" t="s">
        <v>112</v>
      </c>
      <c r="I8" s="109"/>
      <c r="L8" s="21"/>
    </row>
    <row r="9" spans="1:46" s="2" customFormat="1" ht="16.5" customHeight="1">
      <c r="A9" s="35"/>
      <c r="B9" s="40"/>
      <c r="C9" s="35"/>
      <c r="D9" s="35"/>
      <c r="E9" s="379" t="s">
        <v>113</v>
      </c>
      <c r="F9" s="381"/>
      <c r="G9" s="381"/>
      <c r="H9" s="381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114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2" t="s">
        <v>115</v>
      </c>
      <c r="F11" s="381"/>
      <c r="G11" s="381"/>
      <c r="H11" s="381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 t="str">
        <f>'Rekapitulace stavby'!AN8</f>
        <v>30. 3. 2020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25</v>
      </c>
      <c r="E16" s="35"/>
      <c r="F16" s="35"/>
      <c r="G16" s="35"/>
      <c r="H16" s="35"/>
      <c r="I16" s="118" t="s">
        <v>26</v>
      </c>
      <c r="J16" s="104" t="s">
        <v>27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8" t="s">
        <v>29</v>
      </c>
      <c r="J17" s="104" t="s">
        <v>30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31</v>
      </c>
      <c r="E19" s="35"/>
      <c r="F19" s="35"/>
      <c r="G19" s="35"/>
      <c r="H19" s="35"/>
      <c r="I19" s="118" t="s">
        <v>26</v>
      </c>
      <c r="J19" s="31" t="str">
        <f>'Rekapitulace stavby'!AN13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3" t="str">
        <f>'Rekapitulace stavby'!E14</f>
        <v>Vyplň údaj</v>
      </c>
      <c r="F20" s="384"/>
      <c r="G20" s="384"/>
      <c r="H20" s="384"/>
      <c r="I20" s="118" t="s">
        <v>29</v>
      </c>
      <c r="J20" s="31" t="str">
        <f>'Rekapitulace stavby'!AN14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33</v>
      </c>
      <c r="E22" s="35"/>
      <c r="F22" s="35"/>
      <c r="G22" s="35"/>
      <c r="H22" s="35"/>
      <c r="I22" s="118" t="s">
        <v>26</v>
      </c>
      <c r="J22" s="104" t="str">
        <f>IF('Rekapitulace stavby'!AN16="","",'Rekapitulace stavby'!AN16)</f>
        <v/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8" t="s">
        <v>29</v>
      </c>
      <c r="J23" s="104" t="str">
        <f>IF('Rekapitulace stavby'!AN17="","",'Rekapitulace stavby'!AN17)</f>
        <v/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36</v>
      </c>
      <c r="E25" s="35"/>
      <c r="F25" s="35"/>
      <c r="G25" s="35"/>
      <c r="H25" s="35"/>
      <c r="I25" s="118" t="s">
        <v>26</v>
      </c>
      <c r="J25" s="104" t="str">
        <f>IF('Rekapitulace stavby'!AN19="","",'Rekapitulace stavby'!AN19)</f>
        <v/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8" t="s">
        <v>29</v>
      </c>
      <c r="J26" s="104" t="str">
        <f>IF('Rekapitulace stavby'!AN20="","",'Rekapitulace stavby'!AN20)</f>
        <v/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37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85" t="s">
        <v>19</v>
      </c>
      <c r="F29" s="385"/>
      <c r="G29" s="385"/>
      <c r="H29" s="385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116"/>
      <c r="J32" s="127">
        <f>ROUND(J88,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9" t="s">
        <v>40</v>
      </c>
      <c r="J34" s="128" t="s">
        <v>42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43</v>
      </c>
      <c r="E35" s="115" t="s">
        <v>44</v>
      </c>
      <c r="F35" s="131">
        <f>ROUND((SUM(BE88:BE221)),  2)</f>
        <v>0</v>
      </c>
      <c r="G35" s="35"/>
      <c r="H35" s="35"/>
      <c r="I35" s="132">
        <v>0.21</v>
      </c>
      <c r="J35" s="131">
        <f>ROUND(((SUM(BE88:BE221))*I35),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45</v>
      </c>
      <c r="F36" s="131">
        <f>ROUND((SUM(BF88:BF221)),  2)</f>
        <v>0</v>
      </c>
      <c r="G36" s="35"/>
      <c r="H36" s="35"/>
      <c r="I36" s="132">
        <v>0.15</v>
      </c>
      <c r="J36" s="131">
        <f>ROUND(((SUM(BF88:BF221))*I36),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46</v>
      </c>
      <c r="F37" s="131">
        <f>ROUND((SUM(BG88:BG221)),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47</v>
      </c>
      <c r="F38" s="131">
        <f>ROUND((SUM(BH88:BH221)),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48</v>
      </c>
      <c r="F39" s="131">
        <f>ROUND((SUM(BI88:BI221)),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49</v>
      </c>
      <c r="E41" s="135"/>
      <c r="F41" s="135"/>
      <c r="G41" s="136" t="s">
        <v>50</v>
      </c>
      <c r="H41" s="137" t="s">
        <v>51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6" t="str">
        <f>E7</f>
        <v>Oprava mostních objektů na trati Frýdek Místek - Český Těšín</v>
      </c>
      <c r="F50" s="387"/>
      <c r="G50" s="387"/>
      <c r="H50" s="387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112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6" t="s">
        <v>113</v>
      </c>
      <c r="F52" s="388"/>
      <c r="G52" s="388"/>
      <c r="H52" s="388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114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0" t="str">
        <f>E11</f>
        <v>SO 01.1 - železniční svršek v km 129,371</v>
      </c>
      <c r="F54" s="388"/>
      <c r="G54" s="388"/>
      <c r="H54" s="388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118" t="s">
        <v>23</v>
      </c>
      <c r="J56" s="60" t="str">
        <f>IF(J14="","",J14)</f>
        <v>30. 3. 2020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 OŘ Ostrava</v>
      </c>
      <c r="G58" s="37"/>
      <c r="H58" s="37"/>
      <c r="I58" s="118" t="s">
        <v>33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118" t="s">
        <v>36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117</v>
      </c>
      <c r="D61" s="148"/>
      <c r="E61" s="148"/>
      <c r="F61" s="148"/>
      <c r="G61" s="148"/>
      <c r="H61" s="148"/>
      <c r="I61" s="149"/>
      <c r="J61" s="150" t="s">
        <v>118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71</v>
      </c>
      <c r="D63" s="37"/>
      <c r="E63" s="37"/>
      <c r="F63" s="37"/>
      <c r="G63" s="37"/>
      <c r="H63" s="37"/>
      <c r="I63" s="116"/>
      <c r="J63" s="78">
        <f>J88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119</v>
      </c>
    </row>
    <row r="64" spans="1:47" s="9" customFormat="1" ht="24.95" customHeight="1">
      <c r="B64" s="152"/>
      <c r="C64" s="153"/>
      <c r="D64" s="154" t="s">
        <v>120</v>
      </c>
      <c r="E64" s="155"/>
      <c r="F64" s="155"/>
      <c r="G64" s="155"/>
      <c r="H64" s="155"/>
      <c r="I64" s="156"/>
      <c r="J64" s="157">
        <f>J89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121</v>
      </c>
      <c r="E65" s="161"/>
      <c r="F65" s="161"/>
      <c r="G65" s="161"/>
      <c r="H65" s="161"/>
      <c r="I65" s="162"/>
      <c r="J65" s="163">
        <f>J90</f>
        <v>0</v>
      </c>
      <c r="K65" s="98"/>
      <c r="L65" s="164"/>
    </row>
    <row r="66" spans="1:31" s="9" customFormat="1" ht="24.95" customHeight="1">
      <c r="B66" s="152"/>
      <c r="C66" s="153"/>
      <c r="D66" s="154" t="s">
        <v>122</v>
      </c>
      <c r="E66" s="155"/>
      <c r="F66" s="155"/>
      <c r="G66" s="155"/>
      <c r="H66" s="155"/>
      <c r="I66" s="156"/>
      <c r="J66" s="157">
        <f>J185</f>
        <v>0</v>
      </c>
      <c r="K66" s="153"/>
      <c r="L66" s="158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116"/>
      <c r="J67" s="37"/>
      <c r="K67" s="37"/>
      <c r="L67" s="11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143"/>
      <c r="J68" s="49"/>
      <c r="K68" s="49"/>
      <c r="L68" s="11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146"/>
      <c r="J72" s="51"/>
      <c r="K72" s="51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123</v>
      </c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86" t="str">
        <f>E7</f>
        <v>Oprava mostních objektů na trati Frýdek Místek - Český Těšín</v>
      </c>
      <c r="F76" s="387"/>
      <c r="G76" s="387"/>
      <c r="H76" s="38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112</v>
      </c>
      <c r="D77" s="23"/>
      <c r="E77" s="23"/>
      <c r="F77" s="23"/>
      <c r="G77" s="23"/>
      <c r="H77" s="23"/>
      <c r="I77" s="109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86" t="s">
        <v>113</v>
      </c>
      <c r="F78" s="388"/>
      <c r="G78" s="388"/>
      <c r="H78" s="388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114</v>
      </c>
      <c r="D79" s="37"/>
      <c r="E79" s="37"/>
      <c r="F79" s="37"/>
      <c r="G79" s="37"/>
      <c r="H79" s="37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40" t="str">
        <f>E11</f>
        <v>SO 01.1 - železniční svršek v km 129,371</v>
      </c>
      <c r="F80" s="388"/>
      <c r="G80" s="388"/>
      <c r="H80" s="388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>OŘ Ostrava</v>
      </c>
      <c r="G82" s="37"/>
      <c r="H82" s="37"/>
      <c r="I82" s="118" t="s">
        <v>23</v>
      </c>
      <c r="J82" s="60" t="str">
        <f>IF(J14="","",J14)</f>
        <v>30. 3. 2020</v>
      </c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E17</f>
        <v>Správa železnic s.o OŘ Ostrava</v>
      </c>
      <c r="G84" s="37"/>
      <c r="H84" s="37"/>
      <c r="I84" s="118" t="s">
        <v>33</v>
      </c>
      <c r="J84" s="33" t="str">
        <f>E23</f>
        <v xml:space="preserve"> </v>
      </c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IF(E20="","",E20)</f>
        <v>Vyplň údaj</v>
      </c>
      <c r="G85" s="37"/>
      <c r="H85" s="37"/>
      <c r="I85" s="118" t="s">
        <v>36</v>
      </c>
      <c r="J85" s="33" t="str">
        <f>E26</f>
        <v xml:space="preserve"> </v>
      </c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65"/>
      <c r="B87" s="166"/>
      <c r="C87" s="167" t="s">
        <v>124</v>
      </c>
      <c r="D87" s="168" t="s">
        <v>58</v>
      </c>
      <c r="E87" s="168" t="s">
        <v>54</v>
      </c>
      <c r="F87" s="168" t="s">
        <v>55</v>
      </c>
      <c r="G87" s="168" t="s">
        <v>125</v>
      </c>
      <c r="H87" s="168" t="s">
        <v>126</v>
      </c>
      <c r="I87" s="169" t="s">
        <v>127</v>
      </c>
      <c r="J87" s="168" t="s">
        <v>118</v>
      </c>
      <c r="K87" s="170" t="s">
        <v>128</v>
      </c>
      <c r="L87" s="171"/>
      <c r="M87" s="69" t="s">
        <v>19</v>
      </c>
      <c r="N87" s="70" t="s">
        <v>43</v>
      </c>
      <c r="O87" s="70" t="s">
        <v>129</v>
      </c>
      <c r="P87" s="70" t="s">
        <v>130</v>
      </c>
      <c r="Q87" s="70" t="s">
        <v>131</v>
      </c>
      <c r="R87" s="70" t="s">
        <v>132</v>
      </c>
      <c r="S87" s="70" t="s">
        <v>133</v>
      </c>
      <c r="T87" s="71" t="s">
        <v>134</v>
      </c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</row>
    <row r="88" spans="1:65" s="2" customFormat="1" ht="22.9" customHeight="1">
      <c r="A88" s="35"/>
      <c r="B88" s="36"/>
      <c r="C88" s="76" t="s">
        <v>135</v>
      </c>
      <c r="D88" s="37"/>
      <c r="E88" s="37"/>
      <c r="F88" s="37"/>
      <c r="G88" s="37"/>
      <c r="H88" s="37"/>
      <c r="I88" s="116"/>
      <c r="J88" s="172">
        <f>BK88</f>
        <v>0</v>
      </c>
      <c r="K88" s="37"/>
      <c r="L88" s="40"/>
      <c r="M88" s="72"/>
      <c r="N88" s="173"/>
      <c r="O88" s="73"/>
      <c r="P88" s="174">
        <f>P89+P185</f>
        <v>0</v>
      </c>
      <c r="Q88" s="73"/>
      <c r="R88" s="174">
        <f>R89+R185</f>
        <v>133.3314</v>
      </c>
      <c r="S88" s="73"/>
      <c r="T88" s="175">
        <f>T89+T185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119</v>
      </c>
      <c r="BK88" s="176">
        <f>BK89+BK185</f>
        <v>0</v>
      </c>
    </row>
    <row r="89" spans="1:65" s="12" customFormat="1" ht="25.9" customHeight="1">
      <c r="B89" s="177"/>
      <c r="C89" s="178"/>
      <c r="D89" s="179" t="s">
        <v>72</v>
      </c>
      <c r="E89" s="180" t="s">
        <v>136</v>
      </c>
      <c r="F89" s="180" t="s">
        <v>137</v>
      </c>
      <c r="G89" s="178"/>
      <c r="H89" s="178"/>
      <c r="I89" s="181"/>
      <c r="J89" s="182">
        <f>BK89</f>
        <v>0</v>
      </c>
      <c r="K89" s="178"/>
      <c r="L89" s="183"/>
      <c r="M89" s="184"/>
      <c r="N89" s="185"/>
      <c r="O89" s="185"/>
      <c r="P89" s="186">
        <f>P90</f>
        <v>0</v>
      </c>
      <c r="Q89" s="185"/>
      <c r="R89" s="186">
        <f>R90</f>
        <v>133.3314</v>
      </c>
      <c r="S89" s="185"/>
      <c r="T89" s="187">
        <f>T90</f>
        <v>0</v>
      </c>
      <c r="AR89" s="188" t="s">
        <v>80</v>
      </c>
      <c r="AT89" s="189" t="s">
        <v>72</v>
      </c>
      <c r="AU89" s="189" t="s">
        <v>73</v>
      </c>
      <c r="AY89" s="188" t="s">
        <v>138</v>
      </c>
      <c r="BK89" s="190">
        <f>BK90</f>
        <v>0</v>
      </c>
    </row>
    <row r="90" spans="1:65" s="12" customFormat="1" ht="22.9" customHeight="1">
      <c r="B90" s="177"/>
      <c r="C90" s="178"/>
      <c r="D90" s="179" t="s">
        <v>72</v>
      </c>
      <c r="E90" s="191" t="s">
        <v>139</v>
      </c>
      <c r="F90" s="191" t="s">
        <v>140</v>
      </c>
      <c r="G90" s="178"/>
      <c r="H90" s="178"/>
      <c r="I90" s="181"/>
      <c r="J90" s="192">
        <f>BK90</f>
        <v>0</v>
      </c>
      <c r="K90" s="178"/>
      <c r="L90" s="183"/>
      <c r="M90" s="184"/>
      <c r="N90" s="185"/>
      <c r="O90" s="185"/>
      <c r="P90" s="186">
        <f>SUM(P91:P184)</f>
        <v>0</v>
      </c>
      <c r="Q90" s="185"/>
      <c r="R90" s="186">
        <f>SUM(R91:R184)</f>
        <v>133.3314</v>
      </c>
      <c r="S90" s="185"/>
      <c r="T90" s="187">
        <f>SUM(T91:T184)</f>
        <v>0</v>
      </c>
      <c r="AR90" s="188" t="s">
        <v>80</v>
      </c>
      <c r="AT90" s="189" t="s">
        <v>72</v>
      </c>
      <c r="AU90" s="189" t="s">
        <v>80</v>
      </c>
      <c r="AY90" s="188" t="s">
        <v>138</v>
      </c>
      <c r="BK90" s="190">
        <f>SUM(BK91:BK184)</f>
        <v>0</v>
      </c>
    </row>
    <row r="91" spans="1:65" s="2" customFormat="1" ht="21.75" customHeight="1">
      <c r="A91" s="35"/>
      <c r="B91" s="36"/>
      <c r="C91" s="193" t="s">
        <v>80</v>
      </c>
      <c r="D91" s="193" t="s">
        <v>141</v>
      </c>
      <c r="E91" s="194" t="s">
        <v>142</v>
      </c>
      <c r="F91" s="195" t="s">
        <v>143</v>
      </c>
      <c r="G91" s="196" t="s">
        <v>144</v>
      </c>
      <c r="H91" s="197">
        <v>1.0720000000000001</v>
      </c>
      <c r="I91" s="198"/>
      <c r="J91" s="199">
        <f>ROUND(I91*H91,2)</f>
        <v>0</v>
      </c>
      <c r="K91" s="195" t="s">
        <v>145</v>
      </c>
      <c r="L91" s="40"/>
      <c r="M91" s="200" t="s">
        <v>19</v>
      </c>
      <c r="N91" s="201" t="s">
        <v>44</v>
      </c>
      <c r="O91" s="65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146</v>
      </c>
      <c r="AT91" s="204" t="s">
        <v>141</v>
      </c>
      <c r="AU91" s="204" t="s">
        <v>82</v>
      </c>
      <c r="AY91" s="18" t="s">
        <v>138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80</v>
      </c>
      <c r="BK91" s="205">
        <f>ROUND(I91*H91,2)</f>
        <v>0</v>
      </c>
      <c r="BL91" s="18" t="s">
        <v>146</v>
      </c>
      <c r="BM91" s="204" t="s">
        <v>147</v>
      </c>
    </row>
    <row r="92" spans="1:65" s="2" customFormat="1" ht="29.25">
      <c r="A92" s="35"/>
      <c r="B92" s="36"/>
      <c r="C92" s="37"/>
      <c r="D92" s="206" t="s">
        <v>148</v>
      </c>
      <c r="E92" s="37"/>
      <c r="F92" s="207" t="s">
        <v>149</v>
      </c>
      <c r="G92" s="37"/>
      <c r="H92" s="37"/>
      <c r="I92" s="116"/>
      <c r="J92" s="37"/>
      <c r="K92" s="37"/>
      <c r="L92" s="40"/>
      <c r="M92" s="208"/>
      <c r="N92" s="209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148</v>
      </c>
      <c r="AU92" s="18" t="s">
        <v>82</v>
      </c>
    </row>
    <row r="93" spans="1:65" s="13" customFormat="1" ht="11.25">
      <c r="B93" s="210"/>
      <c r="C93" s="211"/>
      <c r="D93" s="206" t="s">
        <v>150</v>
      </c>
      <c r="E93" s="212" t="s">
        <v>19</v>
      </c>
      <c r="F93" s="213" t="s">
        <v>151</v>
      </c>
      <c r="G93" s="211"/>
      <c r="H93" s="214">
        <v>1.0720000000000001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150</v>
      </c>
      <c r="AU93" s="220" t="s">
        <v>82</v>
      </c>
      <c r="AV93" s="13" t="s">
        <v>82</v>
      </c>
      <c r="AW93" s="13" t="s">
        <v>35</v>
      </c>
      <c r="AX93" s="13" t="s">
        <v>73</v>
      </c>
      <c r="AY93" s="220" t="s">
        <v>138</v>
      </c>
    </row>
    <row r="94" spans="1:65" s="14" customFormat="1" ht="11.25">
      <c r="B94" s="221"/>
      <c r="C94" s="222"/>
      <c r="D94" s="206" t="s">
        <v>150</v>
      </c>
      <c r="E94" s="223" t="s">
        <v>19</v>
      </c>
      <c r="F94" s="224" t="s">
        <v>152</v>
      </c>
      <c r="G94" s="222"/>
      <c r="H94" s="225">
        <v>1.0720000000000001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AT94" s="231" t="s">
        <v>150</v>
      </c>
      <c r="AU94" s="231" t="s">
        <v>82</v>
      </c>
      <c r="AV94" s="14" t="s">
        <v>146</v>
      </c>
      <c r="AW94" s="14" t="s">
        <v>35</v>
      </c>
      <c r="AX94" s="14" t="s">
        <v>80</v>
      </c>
      <c r="AY94" s="231" t="s">
        <v>138</v>
      </c>
    </row>
    <row r="95" spans="1:65" s="2" customFormat="1" ht="21.75" customHeight="1">
      <c r="A95" s="35"/>
      <c r="B95" s="36"/>
      <c r="C95" s="232" t="s">
        <v>82</v>
      </c>
      <c r="D95" s="232" t="s">
        <v>153</v>
      </c>
      <c r="E95" s="233" t="s">
        <v>154</v>
      </c>
      <c r="F95" s="234" t="s">
        <v>155</v>
      </c>
      <c r="G95" s="235" t="s">
        <v>156</v>
      </c>
      <c r="H95" s="236">
        <v>1.7150000000000001</v>
      </c>
      <c r="I95" s="237"/>
      <c r="J95" s="238">
        <f>ROUND(I95*H95,2)</f>
        <v>0</v>
      </c>
      <c r="K95" s="234" t="s">
        <v>145</v>
      </c>
      <c r="L95" s="239"/>
      <c r="M95" s="240" t="s">
        <v>19</v>
      </c>
      <c r="N95" s="241" t="s">
        <v>44</v>
      </c>
      <c r="O95" s="65"/>
      <c r="P95" s="202">
        <f>O95*H95</f>
        <v>0</v>
      </c>
      <c r="Q95" s="202">
        <v>1</v>
      </c>
      <c r="R95" s="202">
        <f>Q95*H95</f>
        <v>1.7150000000000001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157</v>
      </c>
      <c r="AT95" s="204" t="s">
        <v>153</v>
      </c>
      <c r="AU95" s="204" t="s">
        <v>82</v>
      </c>
      <c r="AY95" s="18" t="s">
        <v>138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80</v>
      </c>
      <c r="BK95" s="205">
        <f>ROUND(I95*H95,2)</f>
        <v>0</v>
      </c>
      <c r="BL95" s="18" t="s">
        <v>146</v>
      </c>
      <c r="BM95" s="204" t="s">
        <v>158</v>
      </c>
    </row>
    <row r="96" spans="1:65" s="2" customFormat="1" ht="11.25">
      <c r="A96" s="35"/>
      <c r="B96" s="36"/>
      <c r="C96" s="37"/>
      <c r="D96" s="206" t="s">
        <v>148</v>
      </c>
      <c r="E96" s="37"/>
      <c r="F96" s="207" t="s">
        <v>155</v>
      </c>
      <c r="G96" s="37"/>
      <c r="H96" s="37"/>
      <c r="I96" s="116"/>
      <c r="J96" s="37"/>
      <c r="K96" s="37"/>
      <c r="L96" s="40"/>
      <c r="M96" s="208"/>
      <c r="N96" s="20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148</v>
      </c>
      <c r="AU96" s="18" t="s">
        <v>82</v>
      </c>
    </row>
    <row r="97" spans="1:65" s="13" customFormat="1" ht="11.25">
      <c r="B97" s="210"/>
      <c r="C97" s="211"/>
      <c r="D97" s="206" t="s">
        <v>150</v>
      </c>
      <c r="E97" s="212" t="s">
        <v>19</v>
      </c>
      <c r="F97" s="213" t="s">
        <v>159</v>
      </c>
      <c r="G97" s="211"/>
      <c r="H97" s="214">
        <v>1.7150000000000001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150</v>
      </c>
      <c r="AU97" s="220" t="s">
        <v>82</v>
      </c>
      <c r="AV97" s="13" t="s">
        <v>82</v>
      </c>
      <c r="AW97" s="13" t="s">
        <v>35</v>
      </c>
      <c r="AX97" s="13" t="s">
        <v>73</v>
      </c>
      <c r="AY97" s="220" t="s">
        <v>138</v>
      </c>
    </row>
    <row r="98" spans="1:65" s="14" customFormat="1" ht="11.25">
      <c r="B98" s="221"/>
      <c r="C98" s="222"/>
      <c r="D98" s="206" t="s">
        <v>150</v>
      </c>
      <c r="E98" s="223" t="s">
        <v>19</v>
      </c>
      <c r="F98" s="224" t="s">
        <v>152</v>
      </c>
      <c r="G98" s="222"/>
      <c r="H98" s="225">
        <v>1.7150000000000001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AT98" s="231" t="s">
        <v>150</v>
      </c>
      <c r="AU98" s="231" t="s">
        <v>82</v>
      </c>
      <c r="AV98" s="14" t="s">
        <v>146</v>
      </c>
      <c r="AW98" s="14" t="s">
        <v>35</v>
      </c>
      <c r="AX98" s="14" t="s">
        <v>80</v>
      </c>
      <c r="AY98" s="231" t="s">
        <v>138</v>
      </c>
    </row>
    <row r="99" spans="1:65" s="2" customFormat="1" ht="21.75" customHeight="1">
      <c r="A99" s="35"/>
      <c r="B99" s="36"/>
      <c r="C99" s="193" t="s">
        <v>160</v>
      </c>
      <c r="D99" s="193" t="s">
        <v>141</v>
      </c>
      <c r="E99" s="194" t="s">
        <v>161</v>
      </c>
      <c r="F99" s="195" t="s">
        <v>162</v>
      </c>
      <c r="G99" s="196" t="s">
        <v>144</v>
      </c>
      <c r="H99" s="197">
        <v>17.413</v>
      </c>
      <c r="I99" s="198"/>
      <c r="J99" s="199">
        <f>ROUND(I99*H99,2)</f>
        <v>0</v>
      </c>
      <c r="K99" s="195" t="s">
        <v>145</v>
      </c>
      <c r="L99" s="40"/>
      <c r="M99" s="200" t="s">
        <v>19</v>
      </c>
      <c r="N99" s="201" t="s">
        <v>44</v>
      </c>
      <c r="O99" s="65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146</v>
      </c>
      <c r="AT99" s="204" t="s">
        <v>141</v>
      </c>
      <c r="AU99" s="204" t="s">
        <v>82</v>
      </c>
      <c r="AY99" s="18" t="s">
        <v>138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80</v>
      </c>
      <c r="BK99" s="205">
        <f>ROUND(I99*H99,2)</f>
        <v>0</v>
      </c>
      <c r="BL99" s="18" t="s">
        <v>146</v>
      </c>
      <c r="BM99" s="204" t="s">
        <v>163</v>
      </c>
    </row>
    <row r="100" spans="1:65" s="2" customFormat="1" ht="39">
      <c r="A100" s="35"/>
      <c r="B100" s="36"/>
      <c r="C100" s="37"/>
      <c r="D100" s="206" t="s">
        <v>148</v>
      </c>
      <c r="E100" s="37"/>
      <c r="F100" s="207" t="s">
        <v>164</v>
      </c>
      <c r="G100" s="37"/>
      <c r="H100" s="37"/>
      <c r="I100" s="116"/>
      <c r="J100" s="37"/>
      <c r="K100" s="37"/>
      <c r="L100" s="40"/>
      <c r="M100" s="208"/>
      <c r="N100" s="20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148</v>
      </c>
      <c r="AU100" s="18" t="s">
        <v>82</v>
      </c>
    </row>
    <row r="101" spans="1:65" s="2" customFormat="1" ht="48.75">
      <c r="A101" s="35"/>
      <c r="B101" s="36"/>
      <c r="C101" s="37"/>
      <c r="D101" s="206" t="s">
        <v>165</v>
      </c>
      <c r="E101" s="37"/>
      <c r="F101" s="242" t="s">
        <v>166</v>
      </c>
      <c r="G101" s="37"/>
      <c r="H101" s="37"/>
      <c r="I101" s="116"/>
      <c r="J101" s="37"/>
      <c r="K101" s="37"/>
      <c r="L101" s="40"/>
      <c r="M101" s="208"/>
      <c r="N101" s="209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165</v>
      </c>
      <c r="AU101" s="18" t="s">
        <v>82</v>
      </c>
    </row>
    <row r="102" spans="1:65" s="13" customFormat="1" ht="11.25">
      <c r="B102" s="210"/>
      <c r="C102" s="211"/>
      <c r="D102" s="206" t="s">
        <v>150</v>
      </c>
      <c r="E102" s="212" t="s">
        <v>19</v>
      </c>
      <c r="F102" s="213" t="s">
        <v>167</v>
      </c>
      <c r="G102" s="211"/>
      <c r="H102" s="214">
        <v>17.413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150</v>
      </c>
      <c r="AU102" s="220" t="s">
        <v>82</v>
      </c>
      <c r="AV102" s="13" t="s">
        <v>82</v>
      </c>
      <c r="AW102" s="13" t="s">
        <v>35</v>
      </c>
      <c r="AX102" s="13" t="s">
        <v>73</v>
      </c>
      <c r="AY102" s="220" t="s">
        <v>138</v>
      </c>
    </row>
    <row r="103" spans="1:65" s="14" customFormat="1" ht="11.25">
      <c r="B103" s="221"/>
      <c r="C103" s="222"/>
      <c r="D103" s="206" t="s">
        <v>150</v>
      </c>
      <c r="E103" s="223" t="s">
        <v>19</v>
      </c>
      <c r="F103" s="224" t="s">
        <v>152</v>
      </c>
      <c r="G103" s="222"/>
      <c r="H103" s="225">
        <v>17.413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AT103" s="231" t="s">
        <v>150</v>
      </c>
      <c r="AU103" s="231" t="s">
        <v>82</v>
      </c>
      <c r="AV103" s="14" t="s">
        <v>146</v>
      </c>
      <c r="AW103" s="14" t="s">
        <v>35</v>
      </c>
      <c r="AX103" s="14" t="s">
        <v>80</v>
      </c>
      <c r="AY103" s="231" t="s">
        <v>138</v>
      </c>
    </row>
    <row r="104" spans="1:65" s="2" customFormat="1" ht="21.75" customHeight="1">
      <c r="A104" s="35"/>
      <c r="B104" s="36"/>
      <c r="C104" s="193" t="s">
        <v>146</v>
      </c>
      <c r="D104" s="193" t="s">
        <v>141</v>
      </c>
      <c r="E104" s="194" t="s">
        <v>168</v>
      </c>
      <c r="F104" s="195" t="s">
        <v>169</v>
      </c>
      <c r="G104" s="196" t="s">
        <v>170</v>
      </c>
      <c r="H104" s="197">
        <v>31.2</v>
      </c>
      <c r="I104" s="198"/>
      <c r="J104" s="199">
        <f>ROUND(I104*H104,2)</f>
        <v>0</v>
      </c>
      <c r="K104" s="195" t="s">
        <v>145</v>
      </c>
      <c r="L104" s="40"/>
      <c r="M104" s="200" t="s">
        <v>19</v>
      </c>
      <c r="N104" s="201" t="s">
        <v>44</v>
      </c>
      <c r="O104" s="65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146</v>
      </c>
      <c r="AT104" s="204" t="s">
        <v>141</v>
      </c>
      <c r="AU104" s="204" t="s">
        <v>82</v>
      </c>
      <c r="AY104" s="18" t="s">
        <v>138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80</v>
      </c>
      <c r="BK104" s="205">
        <f>ROUND(I104*H104,2)</f>
        <v>0</v>
      </c>
      <c r="BL104" s="18" t="s">
        <v>146</v>
      </c>
      <c r="BM104" s="204" t="s">
        <v>171</v>
      </c>
    </row>
    <row r="105" spans="1:65" s="2" customFormat="1" ht="19.5">
      <c r="A105" s="35"/>
      <c r="B105" s="36"/>
      <c r="C105" s="37"/>
      <c r="D105" s="206" t="s">
        <v>148</v>
      </c>
      <c r="E105" s="37"/>
      <c r="F105" s="207" t="s">
        <v>172</v>
      </c>
      <c r="G105" s="37"/>
      <c r="H105" s="37"/>
      <c r="I105" s="116"/>
      <c r="J105" s="37"/>
      <c r="K105" s="37"/>
      <c r="L105" s="40"/>
      <c r="M105" s="208"/>
      <c r="N105" s="209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148</v>
      </c>
      <c r="AU105" s="18" t="s">
        <v>82</v>
      </c>
    </row>
    <row r="106" spans="1:65" s="2" customFormat="1" ht="29.25">
      <c r="A106" s="35"/>
      <c r="B106" s="36"/>
      <c r="C106" s="37"/>
      <c r="D106" s="206" t="s">
        <v>165</v>
      </c>
      <c r="E106" s="37"/>
      <c r="F106" s="242" t="s">
        <v>173</v>
      </c>
      <c r="G106" s="37"/>
      <c r="H106" s="37"/>
      <c r="I106" s="116"/>
      <c r="J106" s="37"/>
      <c r="K106" s="37"/>
      <c r="L106" s="40"/>
      <c r="M106" s="208"/>
      <c r="N106" s="20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165</v>
      </c>
      <c r="AU106" s="18" t="s">
        <v>82</v>
      </c>
    </row>
    <row r="107" spans="1:65" s="13" customFormat="1" ht="11.25">
      <c r="B107" s="210"/>
      <c r="C107" s="211"/>
      <c r="D107" s="206" t="s">
        <v>150</v>
      </c>
      <c r="E107" s="212" t="s">
        <v>19</v>
      </c>
      <c r="F107" s="213" t="s">
        <v>174</v>
      </c>
      <c r="G107" s="211"/>
      <c r="H107" s="214">
        <v>31.2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150</v>
      </c>
      <c r="AU107" s="220" t="s">
        <v>82</v>
      </c>
      <c r="AV107" s="13" t="s">
        <v>82</v>
      </c>
      <c r="AW107" s="13" t="s">
        <v>35</v>
      </c>
      <c r="AX107" s="13" t="s">
        <v>73</v>
      </c>
      <c r="AY107" s="220" t="s">
        <v>138</v>
      </c>
    </row>
    <row r="108" spans="1:65" s="14" customFormat="1" ht="11.25">
      <c r="B108" s="221"/>
      <c r="C108" s="222"/>
      <c r="D108" s="206" t="s">
        <v>150</v>
      </c>
      <c r="E108" s="223" t="s">
        <v>19</v>
      </c>
      <c r="F108" s="224" t="s">
        <v>152</v>
      </c>
      <c r="G108" s="222"/>
      <c r="H108" s="225">
        <v>31.2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150</v>
      </c>
      <c r="AU108" s="231" t="s">
        <v>82</v>
      </c>
      <c r="AV108" s="14" t="s">
        <v>146</v>
      </c>
      <c r="AW108" s="14" t="s">
        <v>35</v>
      </c>
      <c r="AX108" s="14" t="s">
        <v>80</v>
      </c>
      <c r="AY108" s="231" t="s">
        <v>138</v>
      </c>
    </row>
    <row r="109" spans="1:65" s="2" customFormat="1" ht="21.75" customHeight="1">
      <c r="A109" s="35"/>
      <c r="B109" s="36"/>
      <c r="C109" s="232" t="s">
        <v>139</v>
      </c>
      <c r="D109" s="232" t="s">
        <v>153</v>
      </c>
      <c r="E109" s="233" t="s">
        <v>175</v>
      </c>
      <c r="F109" s="234" t="s">
        <v>176</v>
      </c>
      <c r="G109" s="235" t="s">
        <v>177</v>
      </c>
      <c r="H109" s="236">
        <v>40</v>
      </c>
      <c r="I109" s="237"/>
      <c r="J109" s="238">
        <f>ROUND(I109*H109,2)</f>
        <v>0</v>
      </c>
      <c r="K109" s="234" t="s">
        <v>145</v>
      </c>
      <c r="L109" s="239"/>
      <c r="M109" s="240" t="s">
        <v>19</v>
      </c>
      <c r="N109" s="241" t="s">
        <v>44</v>
      </c>
      <c r="O109" s="65"/>
      <c r="P109" s="202">
        <f>O109*H109</f>
        <v>0</v>
      </c>
      <c r="Q109" s="202">
        <v>1.8000000000000001E-4</v>
      </c>
      <c r="R109" s="202">
        <f>Q109*H109</f>
        <v>7.2000000000000007E-3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157</v>
      </c>
      <c r="AT109" s="204" t="s">
        <v>153</v>
      </c>
      <c r="AU109" s="204" t="s">
        <v>82</v>
      </c>
      <c r="AY109" s="18" t="s">
        <v>138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80</v>
      </c>
      <c r="BK109" s="205">
        <f>ROUND(I109*H109,2)</f>
        <v>0</v>
      </c>
      <c r="BL109" s="18" t="s">
        <v>146</v>
      </c>
      <c r="BM109" s="204" t="s">
        <v>178</v>
      </c>
    </row>
    <row r="110" spans="1:65" s="2" customFormat="1" ht="11.25">
      <c r="A110" s="35"/>
      <c r="B110" s="36"/>
      <c r="C110" s="37"/>
      <c r="D110" s="206" t="s">
        <v>148</v>
      </c>
      <c r="E110" s="37"/>
      <c r="F110" s="207" t="s">
        <v>176</v>
      </c>
      <c r="G110" s="37"/>
      <c r="H110" s="37"/>
      <c r="I110" s="116"/>
      <c r="J110" s="37"/>
      <c r="K110" s="37"/>
      <c r="L110" s="40"/>
      <c r="M110" s="208"/>
      <c r="N110" s="209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148</v>
      </c>
      <c r="AU110" s="18" t="s">
        <v>82</v>
      </c>
    </row>
    <row r="111" spans="1:65" s="13" customFormat="1" ht="11.25">
      <c r="B111" s="210"/>
      <c r="C111" s="211"/>
      <c r="D111" s="206" t="s">
        <v>150</v>
      </c>
      <c r="E111" s="212" t="s">
        <v>19</v>
      </c>
      <c r="F111" s="213" t="s">
        <v>179</v>
      </c>
      <c r="G111" s="211"/>
      <c r="H111" s="214">
        <v>40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150</v>
      </c>
      <c r="AU111" s="220" t="s">
        <v>82</v>
      </c>
      <c r="AV111" s="13" t="s">
        <v>82</v>
      </c>
      <c r="AW111" s="13" t="s">
        <v>35</v>
      </c>
      <c r="AX111" s="13" t="s">
        <v>73</v>
      </c>
      <c r="AY111" s="220" t="s">
        <v>138</v>
      </c>
    </row>
    <row r="112" spans="1:65" s="14" customFormat="1" ht="11.25">
      <c r="B112" s="221"/>
      <c r="C112" s="222"/>
      <c r="D112" s="206" t="s">
        <v>150</v>
      </c>
      <c r="E112" s="223" t="s">
        <v>19</v>
      </c>
      <c r="F112" s="224" t="s">
        <v>152</v>
      </c>
      <c r="G112" s="222"/>
      <c r="H112" s="225">
        <v>40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AT112" s="231" t="s">
        <v>150</v>
      </c>
      <c r="AU112" s="231" t="s">
        <v>82</v>
      </c>
      <c r="AV112" s="14" t="s">
        <v>146</v>
      </c>
      <c r="AW112" s="14" t="s">
        <v>35</v>
      </c>
      <c r="AX112" s="14" t="s">
        <v>80</v>
      </c>
      <c r="AY112" s="231" t="s">
        <v>138</v>
      </c>
    </row>
    <row r="113" spans="1:65" s="2" customFormat="1" ht="21.75" customHeight="1">
      <c r="A113" s="35"/>
      <c r="B113" s="36"/>
      <c r="C113" s="232" t="s">
        <v>180</v>
      </c>
      <c r="D113" s="232" t="s">
        <v>153</v>
      </c>
      <c r="E113" s="233" t="s">
        <v>181</v>
      </c>
      <c r="F113" s="234" t="s">
        <v>182</v>
      </c>
      <c r="G113" s="235" t="s">
        <v>177</v>
      </c>
      <c r="H113" s="236">
        <v>80</v>
      </c>
      <c r="I113" s="237"/>
      <c r="J113" s="238">
        <f>ROUND(I113*H113,2)</f>
        <v>0</v>
      </c>
      <c r="K113" s="234" t="s">
        <v>145</v>
      </c>
      <c r="L113" s="239"/>
      <c r="M113" s="240" t="s">
        <v>19</v>
      </c>
      <c r="N113" s="241" t="s">
        <v>44</v>
      </c>
      <c r="O113" s="65"/>
      <c r="P113" s="202">
        <f>O113*H113</f>
        <v>0</v>
      </c>
      <c r="Q113" s="202">
        <v>9.0000000000000006E-5</v>
      </c>
      <c r="R113" s="202">
        <f>Q113*H113</f>
        <v>7.2000000000000007E-3</v>
      </c>
      <c r="S113" s="202">
        <v>0</v>
      </c>
      <c r="T113" s="203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157</v>
      </c>
      <c r="AT113" s="204" t="s">
        <v>153</v>
      </c>
      <c r="AU113" s="204" t="s">
        <v>82</v>
      </c>
      <c r="AY113" s="18" t="s">
        <v>138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8" t="s">
        <v>80</v>
      </c>
      <c r="BK113" s="205">
        <f>ROUND(I113*H113,2)</f>
        <v>0</v>
      </c>
      <c r="BL113" s="18" t="s">
        <v>146</v>
      </c>
      <c r="BM113" s="204" t="s">
        <v>183</v>
      </c>
    </row>
    <row r="114" spans="1:65" s="2" customFormat="1" ht="11.25">
      <c r="A114" s="35"/>
      <c r="B114" s="36"/>
      <c r="C114" s="37"/>
      <c r="D114" s="206" t="s">
        <v>148</v>
      </c>
      <c r="E114" s="37"/>
      <c r="F114" s="207" t="s">
        <v>182</v>
      </c>
      <c r="G114" s="37"/>
      <c r="H114" s="37"/>
      <c r="I114" s="116"/>
      <c r="J114" s="37"/>
      <c r="K114" s="37"/>
      <c r="L114" s="40"/>
      <c r="M114" s="208"/>
      <c r="N114" s="209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148</v>
      </c>
      <c r="AU114" s="18" t="s">
        <v>82</v>
      </c>
    </row>
    <row r="115" spans="1:65" s="13" customFormat="1" ht="11.25">
      <c r="B115" s="210"/>
      <c r="C115" s="211"/>
      <c r="D115" s="206" t="s">
        <v>150</v>
      </c>
      <c r="E115" s="212" t="s">
        <v>19</v>
      </c>
      <c r="F115" s="213" t="s">
        <v>184</v>
      </c>
      <c r="G115" s="211"/>
      <c r="H115" s="214">
        <v>80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150</v>
      </c>
      <c r="AU115" s="220" t="s">
        <v>82</v>
      </c>
      <c r="AV115" s="13" t="s">
        <v>82</v>
      </c>
      <c r="AW115" s="13" t="s">
        <v>35</v>
      </c>
      <c r="AX115" s="13" t="s">
        <v>73</v>
      </c>
      <c r="AY115" s="220" t="s">
        <v>138</v>
      </c>
    </row>
    <row r="116" spans="1:65" s="14" customFormat="1" ht="11.25">
      <c r="B116" s="221"/>
      <c r="C116" s="222"/>
      <c r="D116" s="206" t="s">
        <v>150</v>
      </c>
      <c r="E116" s="223" t="s">
        <v>19</v>
      </c>
      <c r="F116" s="224" t="s">
        <v>152</v>
      </c>
      <c r="G116" s="222"/>
      <c r="H116" s="225">
        <v>80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150</v>
      </c>
      <c r="AU116" s="231" t="s">
        <v>82</v>
      </c>
      <c r="AV116" s="14" t="s">
        <v>146</v>
      </c>
      <c r="AW116" s="14" t="s">
        <v>35</v>
      </c>
      <c r="AX116" s="14" t="s">
        <v>80</v>
      </c>
      <c r="AY116" s="231" t="s">
        <v>138</v>
      </c>
    </row>
    <row r="117" spans="1:65" s="2" customFormat="1" ht="21.75" customHeight="1">
      <c r="A117" s="35"/>
      <c r="B117" s="36"/>
      <c r="C117" s="193" t="s">
        <v>185</v>
      </c>
      <c r="D117" s="193" t="s">
        <v>141</v>
      </c>
      <c r="E117" s="194" t="s">
        <v>186</v>
      </c>
      <c r="F117" s="195" t="s">
        <v>187</v>
      </c>
      <c r="G117" s="196" t="s">
        <v>144</v>
      </c>
      <c r="H117" s="197">
        <v>60</v>
      </c>
      <c r="I117" s="198"/>
      <c r="J117" s="199">
        <f>ROUND(I117*H117,2)</f>
        <v>0</v>
      </c>
      <c r="K117" s="195" t="s">
        <v>145</v>
      </c>
      <c r="L117" s="40"/>
      <c r="M117" s="200" t="s">
        <v>19</v>
      </c>
      <c r="N117" s="201" t="s">
        <v>44</v>
      </c>
      <c r="O117" s="65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146</v>
      </c>
      <c r="AT117" s="204" t="s">
        <v>141</v>
      </c>
      <c r="AU117" s="204" t="s">
        <v>82</v>
      </c>
      <c r="AY117" s="18" t="s">
        <v>138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80</v>
      </c>
      <c r="BK117" s="205">
        <f>ROUND(I117*H117,2)</f>
        <v>0</v>
      </c>
      <c r="BL117" s="18" t="s">
        <v>146</v>
      </c>
      <c r="BM117" s="204" t="s">
        <v>188</v>
      </c>
    </row>
    <row r="118" spans="1:65" s="2" customFormat="1" ht="19.5">
      <c r="A118" s="35"/>
      <c r="B118" s="36"/>
      <c r="C118" s="37"/>
      <c r="D118" s="206" t="s">
        <v>148</v>
      </c>
      <c r="E118" s="37"/>
      <c r="F118" s="207" t="s">
        <v>189</v>
      </c>
      <c r="G118" s="37"/>
      <c r="H118" s="37"/>
      <c r="I118" s="116"/>
      <c r="J118" s="37"/>
      <c r="K118" s="37"/>
      <c r="L118" s="40"/>
      <c r="M118" s="208"/>
      <c r="N118" s="209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148</v>
      </c>
      <c r="AU118" s="18" t="s">
        <v>82</v>
      </c>
    </row>
    <row r="119" spans="1:65" s="15" customFormat="1" ht="11.25">
      <c r="B119" s="243"/>
      <c r="C119" s="244"/>
      <c r="D119" s="206" t="s">
        <v>150</v>
      </c>
      <c r="E119" s="245" t="s">
        <v>19</v>
      </c>
      <c r="F119" s="246" t="s">
        <v>190</v>
      </c>
      <c r="G119" s="244"/>
      <c r="H119" s="245" t="s">
        <v>19</v>
      </c>
      <c r="I119" s="247"/>
      <c r="J119" s="244"/>
      <c r="K119" s="244"/>
      <c r="L119" s="248"/>
      <c r="M119" s="249"/>
      <c r="N119" s="250"/>
      <c r="O119" s="250"/>
      <c r="P119" s="250"/>
      <c r="Q119" s="250"/>
      <c r="R119" s="250"/>
      <c r="S119" s="250"/>
      <c r="T119" s="251"/>
      <c r="AT119" s="252" t="s">
        <v>150</v>
      </c>
      <c r="AU119" s="252" t="s">
        <v>82</v>
      </c>
      <c r="AV119" s="15" t="s">
        <v>80</v>
      </c>
      <c r="AW119" s="15" t="s">
        <v>35</v>
      </c>
      <c r="AX119" s="15" t="s">
        <v>73</v>
      </c>
      <c r="AY119" s="252" t="s">
        <v>138</v>
      </c>
    </row>
    <row r="120" spans="1:65" s="13" customFormat="1" ht="11.25">
      <c r="B120" s="210"/>
      <c r="C120" s="211"/>
      <c r="D120" s="206" t="s">
        <v>150</v>
      </c>
      <c r="E120" s="212" t="s">
        <v>19</v>
      </c>
      <c r="F120" s="213" t="s">
        <v>191</v>
      </c>
      <c r="G120" s="211"/>
      <c r="H120" s="214">
        <v>60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150</v>
      </c>
      <c r="AU120" s="220" t="s">
        <v>82</v>
      </c>
      <c r="AV120" s="13" t="s">
        <v>82</v>
      </c>
      <c r="AW120" s="13" t="s">
        <v>35</v>
      </c>
      <c r="AX120" s="13" t="s">
        <v>73</v>
      </c>
      <c r="AY120" s="220" t="s">
        <v>138</v>
      </c>
    </row>
    <row r="121" spans="1:65" s="14" customFormat="1" ht="11.25">
      <c r="B121" s="221"/>
      <c r="C121" s="222"/>
      <c r="D121" s="206" t="s">
        <v>150</v>
      </c>
      <c r="E121" s="223" t="s">
        <v>19</v>
      </c>
      <c r="F121" s="224" t="s">
        <v>152</v>
      </c>
      <c r="G121" s="222"/>
      <c r="H121" s="225">
        <v>60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150</v>
      </c>
      <c r="AU121" s="231" t="s">
        <v>82</v>
      </c>
      <c r="AV121" s="14" t="s">
        <v>146</v>
      </c>
      <c r="AW121" s="14" t="s">
        <v>35</v>
      </c>
      <c r="AX121" s="14" t="s">
        <v>80</v>
      </c>
      <c r="AY121" s="231" t="s">
        <v>138</v>
      </c>
    </row>
    <row r="122" spans="1:65" s="2" customFormat="1" ht="21.75" customHeight="1">
      <c r="A122" s="35"/>
      <c r="B122" s="36"/>
      <c r="C122" s="232" t="s">
        <v>157</v>
      </c>
      <c r="D122" s="232" t="s">
        <v>153</v>
      </c>
      <c r="E122" s="233" t="s">
        <v>192</v>
      </c>
      <c r="F122" s="234" t="s">
        <v>193</v>
      </c>
      <c r="G122" s="235" t="s">
        <v>156</v>
      </c>
      <c r="H122" s="236">
        <v>131.602</v>
      </c>
      <c r="I122" s="237"/>
      <c r="J122" s="238">
        <f>ROUND(I122*H122,2)</f>
        <v>0</v>
      </c>
      <c r="K122" s="234" t="s">
        <v>145</v>
      </c>
      <c r="L122" s="239"/>
      <c r="M122" s="240" t="s">
        <v>19</v>
      </c>
      <c r="N122" s="241" t="s">
        <v>44</v>
      </c>
      <c r="O122" s="65"/>
      <c r="P122" s="202">
        <f>O122*H122</f>
        <v>0</v>
      </c>
      <c r="Q122" s="202">
        <v>1</v>
      </c>
      <c r="R122" s="202">
        <f>Q122*H122</f>
        <v>131.602</v>
      </c>
      <c r="S122" s="202">
        <v>0</v>
      </c>
      <c r="T122" s="20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157</v>
      </c>
      <c r="AT122" s="204" t="s">
        <v>153</v>
      </c>
      <c r="AU122" s="204" t="s">
        <v>82</v>
      </c>
      <c r="AY122" s="18" t="s">
        <v>138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80</v>
      </c>
      <c r="BK122" s="205">
        <f>ROUND(I122*H122,2)</f>
        <v>0</v>
      </c>
      <c r="BL122" s="18" t="s">
        <v>146</v>
      </c>
      <c r="BM122" s="204" t="s">
        <v>194</v>
      </c>
    </row>
    <row r="123" spans="1:65" s="2" customFormat="1" ht="11.25">
      <c r="A123" s="35"/>
      <c r="B123" s="36"/>
      <c r="C123" s="37"/>
      <c r="D123" s="206" t="s">
        <v>148</v>
      </c>
      <c r="E123" s="37"/>
      <c r="F123" s="207" t="s">
        <v>193</v>
      </c>
      <c r="G123" s="37"/>
      <c r="H123" s="37"/>
      <c r="I123" s="116"/>
      <c r="J123" s="37"/>
      <c r="K123" s="37"/>
      <c r="L123" s="40"/>
      <c r="M123" s="208"/>
      <c r="N123" s="209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148</v>
      </c>
      <c r="AU123" s="18" t="s">
        <v>82</v>
      </c>
    </row>
    <row r="124" spans="1:65" s="15" customFormat="1" ht="11.25">
      <c r="B124" s="243"/>
      <c r="C124" s="244"/>
      <c r="D124" s="206" t="s">
        <v>150</v>
      </c>
      <c r="E124" s="245" t="s">
        <v>19</v>
      </c>
      <c r="F124" s="246" t="s">
        <v>195</v>
      </c>
      <c r="G124" s="244"/>
      <c r="H124" s="245" t="s">
        <v>19</v>
      </c>
      <c r="I124" s="247"/>
      <c r="J124" s="244"/>
      <c r="K124" s="244"/>
      <c r="L124" s="248"/>
      <c r="M124" s="249"/>
      <c r="N124" s="250"/>
      <c r="O124" s="250"/>
      <c r="P124" s="250"/>
      <c r="Q124" s="250"/>
      <c r="R124" s="250"/>
      <c r="S124" s="250"/>
      <c r="T124" s="251"/>
      <c r="AT124" s="252" t="s">
        <v>150</v>
      </c>
      <c r="AU124" s="252" t="s">
        <v>82</v>
      </c>
      <c r="AV124" s="15" t="s">
        <v>80</v>
      </c>
      <c r="AW124" s="15" t="s">
        <v>35</v>
      </c>
      <c r="AX124" s="15" t="s">
        <v>73</v>
      </c>
      <c r="AY124" s="252" t="s">
        <v>138</v>
      </c>
    </row>
    <row r="125" spans="1:65" s="13" customFormat="1" ht="11.25">
      <c r="B125" s="210"/>
      <c r="C125" s="211"/>
      <c r="D125" s="206" t="s">
        <v>150</v>
      </c>
      <c r="E125" s="212" t="s">
        <v>19</v>
      </c>
      <c r="F125" s="213" t="s">
        <v>196</v>
      </c>
      <c r="G125" s="211"/>
      <c r="H125" s="214">
        <v>29.602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150</v>
      </c>
      <c r="AU125" s="220" t="s">
        <v>82</v>
      </c>
      <c r="AV125" s="13" t="s">
        <v>82</v>
      </c>
      <c r="AW125" s="13" t="s">
        <v>35</v>
      </c>
      <c r="AX125" s="13" t="s">
        <v>73</v>
      </c>
      <c r="AY125" s="220" t="s">
        <v>138</v>
      </c>
    </row>
    <row r="126" spans="1:65" s="15" customFormat="1" ht="11.25">
      <c r="B126" s="243"/>
      <c r="C126" s="244"/>
      <c r="D126" s="206" t="s">
        <v>150</v>
      </c>
      <c r="E126" s="245" t="s">
        <v>19</v>
      </c>
      <c r="F126" s="246" t="s">
        <v>197</v>
      </c>
      <c r="G126" s="244"/>
      <c r="H126" s="245" t="s">
        <v>19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1"/>
      <c r="AT126" s="252" t="s">
        <v>150</v>
      </c>
      <c r="AU126" s="252" t="s">
        <v>82</v>
      </c>
      <c r="AV126" s="15" t="s">
        <v>80</v>
      </c>
      <c r="AW126" s="15" t="s">
        <v>35</v>
      </c>
      <c r="AX126" s="15" t="s">
        <v>73</v>
      </c>
      <c r="AY126" s="252" t="s">
        <v>138</v>
      </c>
    </row>
    <row r="127" spans="1:65" s="13" customFormat="1" ht="11.25">
      <c r="B127" s="210"/>
      <c r="C127" s="211"/>
      <c r="D127" s="206" t="s">
        <v>150</v>
      </c>
      <c r="E127" s="212" t="s">
        <v>19</v>
      </c>
      <c r="F127" s="213" t="s">
        <v>198</v>
      </c>
      <c r="G127" s="211"/>
      <c r="H127" s="214">
        <v>102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150</v>
      </c>
      <c r="AU127" s="220" t="s">
        <v>82</v>
      </c>
      <c r="AV127" s="13" t="s">
        <v>82</v>
      </c>
      <c r="AW127" s="13" t="s">
        <v>35</v>
      </c>
      <c r="AX127" s="13" t="s">
        <v>73</v>
      </c>
      <c r="AY127" s="220" t="s">
        <v>138</v>
      </c>
    </row>
    <row r="128" spans="1:65" s="14" customFormat="1" ht="11.25">
      <c r="B128" s="221"/>
      <c r="C128" s="222"/>
      <c r="D128" s="206" t="s">
        <v>150</v>
      </c>
      <c r="E128" s="223" t="s">
        <v>19</v>
      </c>
      <c r="F128" s="224" t="s">
        <v>152</v>
      </c>
      <c r="G128" s="222"/>
      <c r="H128" s="225">
        <v>131.602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150</v>
      </c>
      <c r="AU128" s="231" t="s">
        <v>82</v>
      </c>
      <c r="AV128" s="14" t="s">
        <v>146</v>
      </c>
      <c r="AW128" s="14" t="s">
        <v>35</v>
      </c>
      <c r="AX128" s="14" t="s">
        <v>80</v>
      </c>
      <c r="AY128" s="231" t="s">
        <v>138</v>
      </c>
    </row>
    <row r="129" spans="1:65" s="2" customFormat="1" ht="21.75" customHeight="1">
      <c r="A129" s="35"/>
      <c r="B129" s="36"/>
      <c r="C129" s="193" t="s">
        <v>199</v>
      </c>
      <c r="D129" s="193" t="s">
        <v>141</v>
      </c>
      <c r="E129" s="194" t="s">
        <v>200</v>
      </c>
      <c r="F129" s="195" t="s">
        <v>201</v>
      </c>
      <c r="G129" s="196" t="s">
        <v>202</v>
      </c>
      <c r="H129" s="197">
        <v>8.0000000000000002E-3</v>
      </c>
      <c r="I129" s="198"/>
      <c r="J129" s="199">
        <f>ROUND(I129*H129,2)</f>
        <v>0</v>
      </c>
      <c r="K129" s="195" t="s">
        <v>145</v>
      </c>
      <c r="L129" s="40"/>
      <c r="M129" s="200" t="s">
        <v>19</v>
      </c>
      <c r="N129" s="201" t="s">
        <v>44</v>
      </c>
      <c r="O129" s="6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146</v>
      </c>
      <c r="AT129" s="204" t="s">
        <v>141</v>
      </c>
      <c r="AU129" s="204" t="s">
        <v>82</v>
      </c>
      <c r="AY129" s="18" t="s">
        <v>138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80</v>
      </c>
      <c r="BK129" s="205">
        <f>ROUND(I129*H129,2)</f>
        <v>0</v>
      </c>
      <c r="BL129" s="18" t="s">
        <v>146</v>
      </c>
      <c r="BM129" s="204" t="s">
        <v>203</v>
      </c>
    </row>
    <row r="130" spans="1:65" s="2" customFormat="1" ht="29.25">
      <c r="A130" s="35"/>
      <c r="B130" s="36"/>
      <c r="C130" s="37"/>
      <c r="D130" s="206" t="s">
        <v>148</v>
      </c>
      <c r="E130" s="37"/>
      <c r="F130" s="207" t="s">
        <v>204</v>
      </c>
      <c r="G130" s="37"/>
      <c r="H130" s="37"/>
      <c r="I130" s="116"/>
      <c r="J130" s="37"/>
      <c r="K130" s="37"/>
      <c r="L130" s="40"/>
      <c r="M130" s="208"/>
      <c r="N130" s="209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148</v>
      </c>
      <c r="AU130" s="18" t="s">
        <v>82</v>
      </c>
    </row>
    <row r="131" spans="1:65" s="2" customFormat="1" ht="29.25">
      <c r="A131" s="35"/>
      <c r="B131" s="36"/>
      <c r="C131" s="37"/>
      <c r="D131" s="206" t="s">
        <v>165</v>
      </c>
      <c r="E131" s="37"/>
      <c r="F131" s="242" t="s">
        <v>205</v>
      </c>
      <c r="G131" s="37"/>
      <c r="H131" s="37"/>
      <c r="I131" s="116"/>
      <c r="J131" s="37"/>
      <c r="K131" s="37"/>
      <c r="L131" s="40"/>
      <c r="M131" s="208"/>
      <c r="N131" s="209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165</v>
      </c>
      <c r="AU131" s="18" t="s">
        <v>82</v>
      </c>
    </row>
    <row r="132" spans="1:65" s="13" customFormat="1" ht="11.25">
      <c r="B132" s="210"/>
      <c r="C132" s="211"/>
      <c r="D132" s="206" t="s">
        <v>150</v>
      </c>
      <c r="E132" s="212" t="s">
        <v>19</v>
      </c>
      <c r="F132" s="213" t="s">
        <v>206</v>
      </c>
      <c r="G132" s="211"/>
      <c r="H132" s="214">
        <v>8.0000000000000002E-3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150</v>
      </c>
      <c r="AU132" s="220" t="s">
        <v>82</v>
      </c>
      <c r="AV132" s="13" t="s">
        <v>82</v>
      </c>
      <c r="AW132" s="13" t="s">
        <v>35</v>
      </c>
      <c r="AX132" s="13" t="s">
        <v>73</v>
      </c>
      <c r="AY132" s="220" t="s">
        <v>138</v>
      </c>
    </row>
    <row r="133" spans="1:65" s="14" customFormat="1" ht="11.25">
      <c r="B133" s="221"/>
      <c r="C133" s="222"/>
      <c r="D133" s="206" t="s">
        <v>150</v>
      </c>
      <c r="E133" s="223" t="s">
        <v>19</v>
      </c>
      <c r="F133" s="224" t="s">
        <v>152</v>
      </c>
      <c r="G133" s="222"/>
      <c r="H133" s="225">
        <v>8.0000000000000002E-3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150</v>
      </c>
      <c r="AU133" s="231" t="s">
        <v>82</v>
      </c>
      <c r="AV133" s="14" t="s">
        <v>146</v>
      </c>
      <c r="AW133" s="14" t="s">
        <v>35</v>
      </c>
      <c r="AX133" s="14" t="s">
        <v>80</v>
      </c>
      <c r="AY133" s="231" t="s">
        <v>138</v>
      </c>
    </row>
    <row r="134" spans="1:65" s="2" customFormat="1" ht="21.75" customHeight="1">
      <c r="A134" s="35"/>
      <c r="B134" s="36"/>
      <c r="C134" s="193" t="s">
        <v>207</v>
      </c>
      <c r="D134" s="193" t="s">
        <v>141</v>
      </c>
      <c r="E134" s="194" t="s">
        <v>208</v>
      </c>
      <c r="F134" s="195" t="s">
        <v>209</v>
      </c>
      <c r="G134" s="196" t="s">
        <v>202</v>
      </c>
      <c r="H134" s="197">
        <v>8.0000000000000002E-3</v>
      </c>
      <c r="I134" s="198"/>
      <c r="J134" s="199">
        <f>ROUND(I134*H134,2)</f>
        <v>0</v>
      </c>
      <c r="K134" s="195" t="s">
        <v>145</v>
      </c>
      <c r="L134" s="40"/>
      <c r="M134" s="200" t="s">
        <v>19</v>
      </c>
      <c r="N134" s="201" t="s">
        <v>44</v>
      </c>
      <c r="O134" s="65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146</v>
      </c>
      <c r="AT134" s="204" t="s">
        <v>141</v>
      </c>
      <c r="AU134" s="204" t="s">
        <v>82</v>
      </c>
      <c r="AY134" s="18" t="s">
        <v>138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8" t="s">
        <v>80</v>
      </c>
      <c r="BK134" s="205">
        <f>ROUND(I134*H134,2)</f>
        <v>0</v>
      </c>
      <c r="BL134" s="18" t="s">
        <v>146</v>
      </c>
      <c r="BM134" s="204" t="s">
        <v>210</v>
      </c>
    </row>
    <row r="135" spans="1:65" s="2" customFormat="1" ht="29.25">
      <c r="A135" s="35"/>
      <c r="B135" s="36"/>
      <c r="C135" s="37"/>
      <c r="D135" s="206" t="s">
        <v>148</v>
      </c>
      <c r="E135" s="37"/>
      <c r="F135" s="207" t="s">
        <v>211</v>
      </c>
      <c r="G135" s="37"/>
      <c r="H135" s="37"/>
      <c r="I135" s="116"/>
      <c r="J135" s="37"/>
      <c r="K135" s="37"/>
      <c r="L135" s="40"/>
      <c r="M135" s="208"/>
      <c r="N135" s="209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148</v>
      </c>
      <c r="AU135" s="18" t="s">
        <v>82</v>
      </c>
    </row>
    <row r="136" spans="1:65" s="2" customFormat="1" ht="29.25">
      <c r="A136" s="35"/>
      <c r="B136" s="36"/>
      <c r="C136" s="37"/>
      <c r="D136" s="206" t="s">
        <v>165</v>
      </c>
      <c r="E136" s="37"/>
      <c r="F136" s="242" t="s">
        <v>212</v>
      </c>
      <c r="G136" s="37"/>
      <c r="H136" s="37"/>
      <c r="I136" s="116"/>
      <c r="J136" s="37"/>
      <c r="K136" s="37"/>
      <c r="L136" s="40"/>
      <c r="M136" s="208"/>
      <c r="N136" s="209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165</v>
      </c>
      <c r="AU136" s="18" t="s">
        <v>82</v>
      </c>
    </row>
    <row r="137" spans="1:65" s="13" customFormat="1" ht="11.25">
      <c r="B137" s="210"/>
      <c r="C137" s="211"/>
      <c r="D137" s="206" t="s">
        <v>150</v>
      </c>
      <c r="E137" s="212" t="s">
        <v>19</v>
      </c>
      <c r="F137" s="213" t="s">
        <v>206</v>
      </c>
      <c r="G137" s="211"/>
      <c r="H137" s="214">
        <v>8.0000000000000002E-3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150</v>
      </c>
      <c r="AU137" s="220" t="s">
        <v>82</v>
      </c>
      <c r="AV137" s="13" t="s">
        <v>82</v>
      </c>
      <c r="AW137" s="13" t="s">
        <v>35</v>
      </c>
      <c r="AX137" s="13" t="s">
        <v>73</v>
      </c>
      <c r="AY137" s="220" t="s">
        <v>138</v>
      </c>
    </row>
    <row r="138" spans="1:65" s="14" customFormat="1" ht="11.25">
      <c r="B138" s="221"/>
      <c r="C138" s="222"/>
      <c r="D138" s="206" t="s">
        <v>150</v>
      </c>
      <c r="E138" s="223" t="s">
        <v>19</v>
      </c>
      <c r="F138" s="224" t="s">
        <v>152</v>
      </c>
      <c r="G138" s="222"/>
      <c r="H138" s="225">
        <v>8.0000000000000002E-3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150</v>
      </c>
      <c r="AU138" s="231" t="s">
        <v>82</v>
      </c>
      <c r="AV138" s="14" t="s">
        <v>146</v>
      </c>
      <c r="AW138" s="14" t="s">
        <v>35</v>
      </c>
      <c r="AX138" s="14" t="s">
        <v>80</v>
      </c>
      <c r="AY138" s="231" t="s">
        <v>138</v>
      </c>
    </row>
    <row r="139" spans="1:65" s="2" customFormat="1" ht="21.75" customHeight="1">
      <c r="A139" s="35"/>
      <c r="B139" s="36"/>
      <c r="C139" s="193" t="s">
        <v>213</v>
      </c>
      <c r="D139" s="193" t="s">
        <v>141</v>
      </c>
      <c r="E139" s="194" t="s">
        <v>214</v>
      </c>
      <c r="F139" s="195" t="s">
        <v>215</v>
      </c>
      <c r="G139" s="196" t="s">
        <v>216</v>
      </c>
      <c r="H139" s="197">
        <v>9</v>
      </c>
      <c r="I139" s="198"/>
      <c r="J139" s="199">
        <f>ROUND(I139*H139,2)</f>
        <v>0</v>
      </c>
      <c r="K139" s="195" t="s">
        <v>145</v>
      </c>
      <c r="L139" s="40"/>
      <c r="M139" s="200" t="s">
        <v>19</v>
      </c>
      <c r="N139" s="201" t="s">
        <v>44</v>
      </c>
      <c r="O139" s="6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146</v>
      </c>
      <c r="AT139" s="204" t="s">
        <v>141</v>
      </c>
      <c r="AU139" s="204" t="s">
        <v>82</v>
      </c>
      <c r="AY139" s="18" t="s">
        <v>138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80</v>
      </c>
      <c r="BK139" s="205">
        <f>ROUND(I139*H139,2)</f>
        <v>0</v>
      </c>
      <c r="BL139" s="18" t="s">
        <v>146</v>
      </c>
      <c r="BM139" s="204" t="s">
        <v>217</v>
      </c>
    </row>
    <row r="140" spans="1:65" s="2" customFormat="1" ht="39">
      <c r="A140" s="35"/>
      <c r="B140" s="36"/>
      <c r="C140" s="37"/>
      <c r="D140" s="206" t="s">
        <v>148</v>
      </c>
      <c r="E140" s="37"/>
      <c r="F140" s="207" t="s">
        <v>218</v>
      </c>
      <c r="G140" s="37"/>
      <c r="H140" s="37"/>
      <c r="I140" s="116"/>
      <c r="J140" s="37"/>
      <c r="K140" s="37"/>
      <c r="L140" s="40"/>
      <c r="M140" s="208"/>
      <c r="N140" s="209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148</v>
      </c>
      <c r="AU140" s="18" t="s">
        <v>82</v>
      </c>
    </row>
    <row r="141" spans="1:65" s="13" customFormat="1" ht="11.25">
      <c r="B141" s="210"/>
      <c r="C141" s="211"/>
      <c r="D141" s="206" t="s">
        <v>150</v>
      </c>
      <c r="E141" s="212" t="s">
        <v>19</v>
      </c>
      <c r="F141" s="213" t="s">
        <v>219</v>
      </c>
      <c r="G141" s="211"/>
      <c r="H141" s="214">
        <v>9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150</v>
      </c>
      <c r="AU141" s="220" t="s">
        <v>82</v>
      </c>
      <c r="AV141" s="13" t="s">
        <v>82</v>
      </c>
      <c r="AW141" s="13" t="s">
        <v>35</v>
      </c>
      <c r="AX141" s="13" t="s">
        <v>73</v>
      </c>
      <c r="AY141" s="220" t="s">
        <v>138</v>
      </c>
    </row>
    <row r="142" spans="1:65" s="14" customFormat="1" ht="11.25">
      <c r="B142" s="221"/>
      <c r="C142" s="222"/>
      <c r="D142" s="206" t="s">
        <v>150</v>
      </c>
      <c r="E142" s="223" t="s">
        <v>19</v>
      </c>
      <c r="F142" s="224" t="s">
        <v>152</v>
      </c>
      <c r="G142" s="222"/>
      <c r="H142" s="225">
        <v>9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150</v>
      </c>
      <c r="AU142" s="231" t="s">
        <v>82</v>
      </c>
      <c r="AV142" s="14" t="s">
        <v>146</v>
      </c>
      <c r="AW142" s="14" t="s">
        <v>35</v>
      </c>
      <c r="AX142" s="14" t="s">
        <v>80</v>
      </c>
      <c r="AY142" s="231" t="s">
        <v>138</v>
      </c>
    </row>
    <row r="143" spans="1:65" s="2" customFormat="1" ht="21.75" customHeight="1">
      <c r="A143" s="35"/>
      <c r="B143" s="36"/>
      <c r="C143" s="193" t="s">
        <v>220</v>
      </c>
      <c r="D143" s="193" t="s">
        <v>141</v>
      </c>
      <c r="E143" s="194" t="s">
        <v>221</v>
      </c>
      <c r="F143" s="195" t="s">
        <v>222</v>
      </c>
      <c r="G143" s="196" t="s">
        <v>177</v>
      </c>
      <c r="H143" s="197">
        <v>9</v>
      </c>
      <c r="I143" s="198"/>
      <c r="J143" s="199">
        <f>ROUND(I143*H143,2)</f>
        <v>0</v>
      </c>
      <c r="K143" s="195" t="s">
        <v>145</v>
      </c>
      <c r="L143" s="40"/>
      <c r="M143" s="200" t="s">
        <v>19</v>
      </c>
      <c r="N143" s="201" t="s">
        <v>44</v>
      </c>
      <c r="O143" s="65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146</v>
      </c>
      <c r="AT143" s="204" t="s">
        <v>141</v>
      </c>
      <c r="AU143" s="204" t="s">
        <v>82</v>
      </c>
      <c r="AY143" s="18" t="s">
        <v>138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8" t="s">
        <v>80</v>
      </c>
      <c r="BK143" s="205">
        <f>ROUND(I143*H143,2)</f>
        <v>0</v>
      </c>
      <c r="BL143" s="18" t="s">
        <v>146</v>
      </c>
      <c r="BM143" s="204" t="s">
        <v>223</v>
      </c>
    </row>
    <row r="144" spans="1:65" s="2" customFormat="1" ht="19.5">
      <c r="A144" s="35"/>
      <c r="B144" s="36"/>
      <c r="C144" s="37"/>
      <c r="D144" s="206" t="s">
        <v>148</v>
      </c>
      <c r="E144" s="37"/>
      <c r="F144" s="207" t="s">
        <v>224</v>
      </c>
      <c r="G144" s="37"/>
      <c r="H144" s="37"/>
      <c r="I144" s="116"/>
      <c r="J144" s="37"/>
      <c r="K144" s="37"/>
      <c r="L144" s="40"/>
      <c r="M144" s="208"/>
      <c r="N144" s="209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148</v>
      </c>
      <c r="AU144" s="18" t="s">
        <v>82</v>
      </c>
    </row>
    <row r="145" spans="1:65" s="2" customFormat="1" ht="19.5">
      <c r="A145" s="35"/>
      <c r="B145" s="36"/>
      <c r="C145" s="37"/>
      <c r="D145" s="206" t="s">
        <v>165</v>
      </c>
      <c r="E145" s="37"/>
      <c r="F145" s="242" t="s">
        <v>225</v>
      </c>
      <c r="G145" s="37"/>
      <c r="H145" s="37"/>
      <c r="I145" s="116"/>
      <c r="J145" s="37"/>
      <c r="K145" s="37"/>
      <c r="L145" s="40"/>
      <c r="M145" s="208"/>
      <c r="N145" s="209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165</v>
      </c>
      <c r="AU145" s="18" t="s">
        <v>82</v>
      </c>
    </row>
    <row r="146" spans="1:65" s="15" customFormat="1" ht="11.25">
      <c r="B146" s="243"/>
      <c r="C146" s="244"/>
      <c r="D146" s="206" t="s">
        <v>150</v>
      </c>
      <c r="E146" s="245" t="s">
        <v>19</v>
      </c>
      <c r="F146" s="246" t="s">
        <v>226</v>
      </c>
      <c r="G146" s="244"/>
      <c r="H146" s="245" t="s">
        <v>19</v>
      </c>
      <c r="I146" s="247"/>
      <c r="J146" s="244"/>
      <c r="K146" s="244"/>
      <c r="L146" s="248"/>
      <c r="M146" s="249"/>
      <c r="N146" s="250"/>
      <c r="O146" s="250"/>
      <c r="P146" s="250"/>
      <c r="Q146" s="250"/>
      <c r="R146" s="250"/>
      <c r="S146" s="250"/>
      <c r="T146" s="251"/>
      <c r="AT146" s="252" t="s">
        <v>150</v>
      </c>
      <c r="AU146" s="252" t="s">
        <v>82</v>
      </c>
      <c r="AV146" s="15" t="s">
        <v>80</v>
      </c>
      <c r="AW146" s="15" t="s">
        <v>35</v>
      </c>
      <c r="AX146" s="15" t="s">
        <v>73</v>
      </c>
      <c r="AY146" s="252" t="s">
        <v>138</v>
      </c>
    </row>
    <row r="147" spans="1:65" s="13" customFormat="1" ht="11.25">
      <c r="B147" s="210"/>
      <c r="C147" s="211"/>
      <c r="D147" s="206" t="s">
        <v>150</v>
      </c>
      <c r="E147" s="212" t="s">
        <v>19</v>
      </c>
      <c r="F147" s="213" t="s">
        <v>227</v>
      </c>
      <c r="G147" s="211"/>
      <c r="H147" s="214">
        <v>9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150</v>
      </c>
      <c r="AU147" s="220" t="s">
        <v>82</v>
      </c>
      <c r="AV147" s="13" t="s">
        <v>82</v>
      </c>
      <c r="AW147" s="13" t="s">
        <v>35</v>
      </c>
      <c r="AX147" s="13" t="s">
        <v>73</v>
      </c>
      <c r="AY147" s="220" t="s">
        <v>138</v>
      </c>
    </row>
    <row r="148" spans="1:65" s="14" customFormat="1" ht="11.25">
      <c r="B148" s="221"/>
      <c r="C148" s="222"/>
      <c r="D148" s="206" t="s">
        <v>150</v>
      </c>
      <c r="E148" s="223" t="s">
        <v>19</v>
      </c>
      <c r="F148" s="224" t="s">
        <v>152</v>
      </c>
      <c r="G148" s="222"/>
      <c r="H148" s="225">
        <v>9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150</v>
      </c>
      <c r="AU148" s="231" t="s">
        <v>82</v>
      </c>
      <c r="AV148" s="14" t="s">
        <v>146</v>
      </c>
      <c r="AW148" s="14" t="s">
        <v>35</v>
      </c>
      <c r="AX148" s="14" t="s">
        <v>80</v>
      </c>
      <c r="AY148" s="231" t="s">
        <v>138</v>
      </c>
    </row>
    <row r="149" spans="1:65" s="2" customFormat="1" ht="21.75" customHeight="1">
      <c r="A149" s="35"/>
      <c r="B149" s="36"/>
      <c r="C149" s="193" t="s">
        <v>228</v>
      </c>
      <c r="D149" s="193" t="s">
        <v>141</v>
      </c>
      <c r="E149" s="194" t="s">
        <v>229</v>
      </c>
      <c r="F149" s="195" t="s">
        <v>230</v>
      </c>
      <c r="G149" s="196" t="s">
        <v>202</v>
      </c>
      <c r="H149" s="197">
        <v>0.28799999999999998</v>
      </c>
      <c r="I149" s="198"/>
      <c r="J149" s="199">
        <f>ROUND(I149*H149,2)</f>
        <v>0</v>
      </c>
      <c r="K149" s="195" t="s">
        <v>145</v>
      </c>
      <c r="L149" s="40"/>
      <c r="M149" s="200" t="s">
        <v>19</v>
      </c>
      <c r="N149" s="201" t="s">
        <v>44</v>
      </c>
      <c r="O149" s="65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4" t="s">
        <v>146</v>
      </c>
      <c r="AT149" s="204" t="s">
        <v>141</v>
      </c>
      <c r="AU149" s="204" t="s">
        <v>82</v>
      </c>
      <c r="AY149" s="18" t="s">
        <v>138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8" t="s">
        <v>80</v>
      </c>
      <c r="BK149" s="205">
        <f>ROUND(I149*H149,2)</f>
        <v>0</v>
      </c>
      <c r="BL149" s="18" t="s">
        <v>146</v>
      </c>
      <c r="BM149" s="204" t="s">
        <v>231</v>
      </c>
    </row>
    <row r="150" spans="1:65" s="2" customFormat="1" ht="19.5">
      <c r="A150" s="35"/>
      <c r="B150" s="36"/>
      <c r="C150" s="37"/>
      <c r="D150" s="206" t="s">
        <v>148</v>
      </c>
      <c r="E150" s="37"/>
      <c r="F150" s="207" t="s">
        <v>232</v>
      </c>
      <c r="G150" s="37"/>
      <c r="H150" s="37"/>
      <c r="I150" s="116"/>
      <c r="J150" s="37"/>
      <c r="K150" s="37"/>
      <c r="L150" s="40"/>
      <c r="M150" s="208"/>
      <c r="N150" s="209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148</v>
      </c>
      <c r="AU150" s="18" t="s">
        <v>82</v>
      </c>
    </row>
    <row r="151" spans="1:65" s="2" customFormat="1" ht="29.25">
      <c r="A151" s="35"/>
      <c r="B151" s="36"/>
      <c r="C151" s="37"/>
      <c r="D151" s="206" t="s">
        <v>165</v>
      </c>
      <c r="E151" s="37"/>
      <c r="F151" s="242" t="s">
        <v>233</v>
      </c>
      <c r="G151" s="37"/>
      <c r="H151" s="37"/>
      <c r="I151" s="116"/>
      <c r="J151" s="37"/>
      <c r="K151" s="37"/>
      <c r="L151" s="40"/>
      <c r="M151" s="208"/>
      <c r="N151" s="209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165</v>
      </c>
      <c r="AU151" s="18" t="s">
        <v>82</v>
      </c>
    </row>
    <row r="152" spans="1:65" s="13" customFormat="1" ht="11.25">
      <c r="B152" s="210"/>
      <c r="C152" s="211"/>
      <c r="D152" s="206" t="s">
        <v>150</v>
      </c>
      <c r="E152" s="212" t="s">
        <v>19</v>
      </c>
      <c r="F152" s="213" t="s">
        <v>234</v>
      </c>
      <c r="G152" s="211"/>
      <c r="H152" s="214">
        <v>0.28799999999999998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150</v>
      </c>
      <c r="AU152" s="220" t="s">
        <v>82</v>
      </c>
      <c r="AV152" s="13" t="s">
        <v>82</v>
      </c>
      <c r="AW152" s="13" t="s">
        <v>35</v>
      </c>
      <c r="AX152" s="13" t="s">
        <v>73</v>
      </c>
      <c r="AY152" s="220" t="s">
        <v>138</v>
      </c>
    </row>
    <row r="153" spans="1:65" s="14" customFormat="1" ht="11.25">
      <c r="B153" s="221"/>
      <c r="C153" s="222"/>
      <c r="D153" s="206" t="s">
        <v>150</v>
      </c>
      <c r="E153" s="223" t="s">
        <v>19</v>
      </c>
      <c r="F153" s="224" t="s">
        <v>152</v>
      </c>
      <c r="G153" s="222"/>
      <c r="H153" s="225">
        <v>0.28799999999999998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150</v>
      </c>
      <c r="AU153" s="231" t="s">
        <v>82</v>
      </c>
      <c r="AV153" s="14" t="s">
        <v>146</v>
      </c>
      <c r="AW153" s="14" t="s">
        <v>35</v>
      </c>
      <c r="AX153" s="14" t="s">
        <v>80</v>
      </c>
      <c r="AY153" s="231" t="s">
        <v>138</v>
      </c>
    </row>
    <row r="154" spans="1:65" s="2" customFormat="1" ht="21.75" customHeight="1">
      <c r="A154" s="35"/>
      <c r="B154" s="36"/>
      <c r="C154" s="193" t="s">
        <v>235</v>
      </c>
      <c r="D154" s="193" t="s">
        <v>141</v>
      </c>
      <c r="E154" s="194" t="s">
        <v>236</v>
      </c>
      <c r="F154" s="195" t="s">
        <v>237</v>
      </c>
      <c r="G154" s="196" t="s">
        <v>202</v>
      </c>
      <c r="H154" s="197">
        <v>0.9</v>
      </c>
      <c r="I154" s="198"/>
      <c r="J154" s="199">
        <f>ROUND(I154*H154,2)</f>
        <v>0</v>
      </c>
      <c r="K154" s="195" t="s">
        <v>145</v>
      </c>
      <c r="L154" s="40"/>
      <c r="M154" s="200" t="s">
        <v>19</v>
      </c>
      <c r="N154" s="201" t="s">
        <v>44</v>
      </c>
      <c r="O154" s="65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4" t="s">
        <v>146</v>
      </c>
      <c r="AT154" s="204" t="s">
        <v>141</v>
      </c>
      <c r="AU154" s="204" t="s">
        <v>82</v>
      </c>
      <c r="AY154" s="18" t="s">
        <v>138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8" t="s">
        <v>80</v>
      </c>
      <c r="BK154" s="205">
        <f>ROUND(I154*H154,2)</f>
        <v>0</v>
      </c>
      <c r="BL154" s="18" t="s">
        <v>146</v>
      </c>
      <c r="BM154" s="204" t="s">
        <v>238</v>
      </c>
    </row>
    <row r="155" spans="1:65" s="2" customFormat="1" ht="39">
      <c r="A155" s="35"/>
      <c r="B155" s="36"/>
      <c r="C155" s="37"/>
      <c r="D155" s="206" t="s">
        <v>148</v>
      </c>
      <c r="E155" s="37"/>
      <c r="F155" s="207" t="s">
        <v>239</v>
      </c>
      <c r="G155" s="37"/>
      <c r="H155" s="37"/>
      <c r="I155" s="116"/>
      <c r="J155" s="37"/>
      <c r="K155" s="37"/>
      <c r="L155" s="40"/>
      <c r="M155" s="208"/>
      <c r="N155" s="209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148</v>
      </c>
      <c r="AU155" s="18" t="s">
        <v>82</v>
      </c>
    </row>
    <row r="156" spans="1:65" s="15" customFormat="1" ht="11.25">
      <c r="B156" s="243"/>
      <c r="C156" s="244"/>
      <c r="D156" s="206" t="s">
        <v>150</v>
      </c>
      <c r="E156" s="245" t="s">
        <v>19</v>
      </c>
      <c r="F156" s="246" t="s">
        <v>240</v>
      </c>
      <c r="G156" s="244"/>
      <c r="H156" s="245" t="s">
        <v>19</v>
      </c>
      <c r="I156" s="247"/>
      <c r="J156" s="244"/>
      <c r="K156" s="244"/>
      <c r="L156" s="248"/>
      <c r="M156" s="249"/>
      <c r="N156" s="250"/>
      <c r="O156" s="250"/>
      <c r="P156" s="250"/>
      <c r="Q156" s="250"/>
      <c r="R156" s="250"/>
      <c r="S156" s="250"/>
      <c r="T156" s="251"/>
      <c r="AT156" s="252" t="s">
        <v>150</v>
      </c>
      <c r="AU156" s="252" t="s">
        <v>82</v>
      </c>
      <c r="AV156" s="15" t="s">
        <v>80</v>
      </c>
      <c r="AW156" s="15" t="s">
        <v>35</v>
      </c>
      <c r="AX156" s="15" t="s">
        <v>73</v>
      </c>
      <c r="AY156" s="252" t="s">
        <v>138</v>
      </c>
    </row>
    <row r="157" spans="1:65" s="13" customFormat="1" ht="11.25">
      <c r="B157" s="210"/>
      <c r="C157" s="211"/>
      <c r="D157" s="206" t="s">
        <v>150</v>
      </c>
      <c r="E157" s="212" t="s">
        <v>19</v>
      </c>
      <c r="F157" s="213" t="s">
        <v>241</v>
      </c>
      <c r="G157" s="211"/>
      <c r="H157" s="214">
        <v>0.9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150</v>
      </c>
      <c r="AU157" s="220" t="s">
        <v>82</v>
      </c>
      <c r="AV157" s="13" t="s">
        <v>82</v>
      </c>
      <c r="AW157" s="13" t="s">
        <v>35</v>
      </c>
      <c r="AX157" s="13" t="s">
        <v>73</v>
      </c>
      <c r="AY157" s="220" t="s">
        <v>138</v>
      </c>
    </row>
    <row r="158" spans="1:65" s="14" customFormat="1" ht="11.25">
      <c r="B158" s="221"/>
      <c r="C158" s="222"/>
      <c r="D158" s="206" t="s">
        <v>150</v>
      </c>
      <c r="E158" s="223" t="s">
        <v>19</v>
      </c>
      <c r="F158" s="224" t="s">
        <v>152</v>
      </c>
      <c r="G158" s="222"/>
      <c r="H158" s="225">
        <v>0.9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150</v>
      </c>
      <c r="AU158" s="231" t="s">
        <v>82</v>
      </c>
      <c r="AV158" s="14" t="s">
        <v>146</v>
      </c>
      <c r="AW158" s="14" t="s">
        <v>35</v>
      </c>
      <c r="AX158" s="14" t="s">
        <v>80</v>
      </c>
      <c r="AY158" s="231" t="s">
        <v>138</v>
      </c>
    </row>
    <row r="159" spans="1:65" s="2" customFormat="1" ht="21.75" customHeight="1">
      <c r="A159" s="35"/>
      <c r="B159" s="36"/>
      <c r="C159" s="193" t="s">
        <v>8</v>
      </c>
      <c r="D159" s="193" t="s">
        <v>141</v>
      </c>
      <c r="E159" s="194" t="s">
        <v>242</v>
      </c>
      <c r="F159" s="195" t="s">
        <v>243</v>
      </c>
      <c r="G159" s="196" t="s">
        <v>202</v>
      </c>
      <c r="H159" s="197">
        <v>1.5</v>
      </c>
      <c r="I159" s="198"/>
      <c r="J159" s="199">
        <f>ROUND(I159*H159,2)</f>
        <v>0</v>
      </c>
      <c r="K159" s="195" t="s">
        <v>145</v>
      </c>
      <c r="L159" s="40"/>
      <c r="M159" s="200" t="s">
        <v>19</v>
      </c>
      <c r="N159" s="201" t="s">
        <v>44</v>
      </c>
      <c r="O159" s="65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146</v>
      </c>
      <c r="AT159" s="204" t="s">
        <v>141</v>
      </c>
      <c r="AU159" s="204" t="s">
        <v>82</v>
      </c>
      <c r="AY159" s="18" t="s">
        <v>138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80</v>
      </c>
      <c r="BK159" s="205">
        <f>ROUND(I159*H159,2)</f>
        <v>0</v>
      </c>
      <c r="BL159" s="18" t="s">
        <v>146</v>
      </c>
      <c r="BM159" s="204" t="s">
        <v>244</v>
      </c>
    </row>
    <row r="160" spans="1:65" s="2" customFormat="1" ht="39">
      <c r="A160" s="35"/>
      <c r="B160" s="36"/>
      <c r="C160" s="37"/>
      <c r="D160" s="206" t="s">
        <v>148</v>
      </c>
      <c r="E160" s="37"/>
      <c r="F160" s="207" t="s">
        <v>245</v>
      </c>
      <c r="G160" s="37"/>
      <c r="H160" s="37"/>
      <c r="I160" s="116"/>
      <c r="J160" s="37"/>
      <c r="K160" s="37"/>
      <c r="L160" s="40"/>
      <c r="M160" s="208"/>
      <c r="N160" s="209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148</v>
      </c>
      <c r="AU160" s="18" t="s">
        <v>82</v>
      </c>
    </row>
    <row r="161" spans="1:65" s="2" customFormat="1" ht="48.75">
      <c r="A161" s="35"/>
      <c r="B161" s="36"/>
      <c r="C161" s="37"/>
      <c r="D161" s="206" t="s">
        <v>165</v>
      </c>
      <c r="E161" s="37"/>
      <c r="F161" s="242" t="s">
        <v>246</v>
      </c>
      <c r="G161" s="37"/>
      <c r="H161" s="37"/>
      <c r="I161" s="116"/>
      <c r="J161" s="37"/>
      <c r="K161" s="37"/>
      <c r="L161" s="40"/>
      <c r="M161" s="208"/>
      <c r="N161" s="209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165</v>
      </c>
      <c r="AU161" s="18" t="s">
        <v>82</v>
      </c>
    </row>
    <row r="162" spans="1:65" s="15" customFormat="1" ht="11.25">
      <c r="B162" s="243"/>
      <c r="C162" s="244"/>
      <c r="D162" s="206" t="s">
        <v>150</v>
      </c>
      <c r="E162" s="245" t="s">
        <v>19</v>
      </c>
      <c r="F162" s="246" t="s">
        <v>247</v>
      </c>
      <c r="G162" s="244"/>
      <c r="H162" s="245" t="s">
        <v>19</v>
      </c>
      <c r="I162" s="247"/>
      <c r="J162" s="244"/>
      <c r="K162" s="244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150</v>
      </c>
      <c r="AU162" s="252" t="s">
        <v>82</v>
      </c>
      <c r="AV162" s="15" t="s">
        <v>80</v>
      </c>
      <c r="AW162" s="15" t="s">
        <v>35</v>
      </c>
      <c r="AX162" s="15" t="s">
        <v>73</v>
      </c>
      <c r="AY162" s="252" t="s">
        <v>138</v>
      </c>
    </row>
    <row r="163" spans="1:65" s="13" customFormat="1" ht="11.25">
      <c r="B163" s="210"/>
      <c r="C163" s="211"/>
      <c r="D163" s="206" t="s">
        <v>150</v>
      </c>
      <c r="E163" s="212" t="s">
        <v>19</v>
      </c>
      <c r="F163" s="213" t="s">
        <v>248</v>
      </c>
      <c r="G163" s="211"/>
      <c r="H163" s="214">
        <v>1.5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150</v>
      </c>
      <c r="AU163" s="220" t="s">
        <v>82</v>
      </c>
      <c r="AV163" s="13" t="s">
        <v>82</v>
      </c>
      <c r="AW163" s="13" t="s">
        <v>35</v>
      </c>
      <c r="AX163" s="13" t="s">
        <v>73</v>
      </c>
      <c r="AY163" s="220" t="s">
        <v>138</v>
      </c>
    </row>
    <row r="164" spans="1:65" s="14" customFormat="1" ht="11.25">
      <c r="B164" s="221"/>
      <c r="C164" s="222"/>
      <c r="D164" s="206" t="s">
        <v>150</v>
      </c>
      <c r="E164" s="223" t="s">
        <v>19</v>
      </c>
      <c r="F164" s="224" t="s">
        <v>152</v>
      </c>
      <c r="G164" s="222"/>
      <c r="H164" s="225">
        <v>1.5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150</v>
      </c>
      <c r="AU164" s="231" t="s">
        <v>82</v>
      </c>
      <c r="AV164" s="14" t="s">
        <v>146</v>
      </c>
      <c r="AW164" s="14" t="s">
        <v>35</v>
      </c>
      <c r="AX164" s="14" t="s">
        <v>80</v>
      </c>
      <c r="AY164" s="231" t="s">
        <v>138</v>
      </c>
    </row>
    <row r="165" spans="1:65" s="2" customFormat="1" ht="21.75" customHeight="1">
      <c r="A165" s="35"/>
      <c r="B165" s="36"/>
      <c r="C165" s="193" t="s">
        <v>249</v>
      </c>
      <c r="D165" s="193" t="s">
        <v>141</v>
      </c>
      <c r="E165" s="194" t="s">
        <v>250</v>
      </c>
      <c r="F165" s="195" t="s">
        <v>251</v>
      </c>
      <c r="G165" s="196" t="s">
        <v>252</v>
      </c>
      <c r="H165" s="197">
        <v>4</v>
      </c>
      <c r="I165" s="198"/>
      <c r="J165" s="199">
        <f>ROUND(I165*H165,2)</f>
        <v>0</v>
      </c>
      <c r="K165" s="195" t="s">
        <v>145</v>
      </c>
      <c r="L165" s="40"/>
      <c r="M165" s="200" t="s">
        <v>19</v>
      </c>
      <c r="N165" s="201" t="s">
        <v>44</v>
      </c>
      <c r="O165" s="65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4" t="s">
        <v>146</v>
      </c>
      <c r="AT165" s="204" t="s">
        <v>141</v>
      </c>
      <c r="AU165" s="204" t="s">
        <v>82</v>
      </c>
      <c r="AY165" s="18" t="s">
        <v>138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8" t="s">
        <v>80</v>
      </c>
      <c r="BK165" s="205">
        <f>ROUND(I165*H165,2)</f>
        <v>0</v>
      </c>
      <c r="BL165" s="18" t="s">
        <v>146</v>
      </c>
      <c r="BM165" s="204" t="s">
        <v>253</v>
      </c>
    </row>
    <row r="166" spans="1:65" s="2" customFormat="1" ht="39">
      <c r="A166" s="35"/>
      <c r="B166" s="36"/>
      <c r="C166" s="37"/>
      <c r="D166" s="206" t="s">
        <v>148</v>
      </c>
      <c r="E166" s="37"/>
      <c r="F166" s="207" t="s">
        <v>254</v>
      </c>
      <c r="G166" s="37"/>
      <c r="H166" s="37"/>
      <c r="I166" s="116"/>
      <c r="J166" s="37"/>
      <c r="K166" s="37"/>
      <c r="L166" s="40"/>
      <c r="M166" s="208"/>
      <c r="N166" s="209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148</v>
      </c>
      <c r="AU166" s="18" t="s">
        <v>82</v>
      </c>
    </row>
    <row r="167" spans="1:65" s="2" customFormat="1" ht="39">
      <c r="A167" s="35"/>
      <c r="B167" s="36"/>
      <c r="C167" s="37"/>
      <c r="D167" s="206" t="s">
        <v>165</v>
      </c>
      <c r="E167" s="37"/>
      <c r="F167" s="242" t="s">
        <v>255</v>
      </c>
      <c r="G167" s="37"/>
      <c r="H167" s="37"/>
      <c r="I167" s="116"/>
      <c r="J167" s="37"/>
      <c r="K167" s="37"/>
      <c r="L167" s="40"/>
      <c r="M167" s="208"/>
      <c r="N167" s="209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165</v>
      </c>
      <c r="AU167" s="18" t="s">
        <v>82</v>
      </c>
    </row>
    <row r="168" spans="1:65" s="13" customFormat="1" ht="11.25">
      <c r="B168" s="210"/>
      <c r="C168" s="211"/>
      <c r="D168" s="206" t="s">
        <v>150</v>
      </c>
      <c r="E168" s="212" t="s">
        <v>19</v>
      </c>
      <c r="F168" s="213" t="s">
        <v>146</v>
      </c>
      <c r="G168" s="211"/>
      <c r="H168" s="214">
        <v>4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150</v>
      </c>
      <c r="AU168" s="220" t="s">
        <v>82</v>
      </c>
      <c r="AV168" s="13" t="s">
        <v>82</v>
      </c>
      <c r="AW168" s="13" t="s">
        <v>35</v>
      </c>
      <c r="AX168" s="13" t="s">
        <v>73</v>
      </c>
      <c r="AY168" s="220" t="s">
        <v>138</v>
      </c>
    </row>
    <row r="169" spans="1:65" s="14" customFormat="1" ht="11.25">
      <c r="B169" s="221"/>
      <c r="C169" s="222"/>
      <c r="D169" s="206" t="s">
        <v>150</v>
      </c>
      <c r="E169" s="223" t="s">
        <v>19</v>
      </c>
      <c r="F169" s="224" t="s">
        <v>152</v>
      </c>
      <c r="G169" s="222"/>
      <c r="H169" s="225">
        <v>4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150</v>
      </c>
      <c r="AU169" s="231" t="s">
        <v>82</v>
      </c>
      <c r="AV169" s="14" t="s">
        <v>146</v>
      </c>
      <c r="AW169" s="14" t="s">
        <v>35</v>
      </c>
      <c r="AX169" s="14" t="s">
        <v>80</v>
      </c>
      <c r="AY169" s="231" t="s">
        <v>138</v>
      </c>
    </row>
    <row r="170" spans="1:65" s="2" customFormat="1" ht="21.75" customHeight="1">
      <c r="A170" s="35"/>
      <c r="B170" s="36"/>
      <c r="C170" s="193" t="s">
        <v>256</v>
      </c>
      <c r="D170" s="193" t="s">
        <v>141</v>
      </c>
      <c r="E170" s="194" t="s">
        <v>257</v>
      </c>
      <c r="F170" s="195" t="s">
        <v>258</v>
      </c>
      <c r="G170" s="196" t="s">
        <v>252</v>
      </c>
      <c r="H170" s="197">
        <v>4</v>
      </c>
      <c r="I170" s="198"/>
      <c r="J170" s="199">
        <f>ROUND(I170*H170,2)</f>
        <v>0</v>
      </c>
      <c r="K170" s="195" t="s">
        <v>145</v>
      </c>
      <c r="L170" s="40"/>
      <c r="M170" s="200" t="s">
        <v>19</v>
      </c>
      <c r="N170" s="201" t="s">
        <v>44</v>
      </c>
      <c r="O170" s="65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4" t="s">
        <v>146</v>
      </c>
      <c r="AT170" s="204" t="s">
        <v>141</v>
      </c>
      <c r="AU170" s="204" t="s">
        <v>82</v>
      </c>
      <c r="AY170" s="18" t="s">
        <v>138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8" t="s">
        <v>80</v>
      </c>
      <c r="BK170" s="205">
        <f>ROUND(I170*H170,2)</f>
        <v>0</v>
      </c>
      <c r="BL170" s="18" t="s">
        <v>146</v>
      </c>
      <c r="BM170" s="204" t="s">
        <v>259</v>
      </c>
    </row>
    <row r="171" spans="1:65" s="2" customFormat="1" ht="29.25">
      <c r="A171" s="35"/>
      <c r="B171" s="36"/>
      <c r="C171" s="37"/>
      <c r="D171" s="206" t="s">
        <v>148</v>
      </c>
      <c r="E171" s="37"/>
      <c r="F171" s="207" t="s">
        <v>260</v>
      </c>
      <c r="G171" s="37"/>
      <c r="H171" s="37"/>
      <c r="I171" s="116"/>
      <c r="J171" s="37"/>
      <c r="K171" s="37"/>
      <c r="L171" s="40"/>
      <c r="M171" s="208"/>
      <c r="N171" s="209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148</v>
      </c>
      <c r="AU171" s="18" t="s">
        <v>82</v>
      </c>
    </row>
    <row r="172" spans="1:65" s="13" customFormat="1" ht="11.25">
      <c r="B172" s="210"/>
      <c r="C172" s="211"/>
      <c r="D172" s="206" t="s">
        <v>150</v>
      </c>
      <c r="E172" s="212" t="s">
        <v>19</v>
      </c>
      <c r="F172" s="213" t="s">
        <v>146</v>
      </c>
      <c r="G172" s="211"/>
      <c r="H172" s="214">
        <v>4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150</v>
      </c>
      <c r="AU172" s="220" t="s">
        <v>82</v>
      </c>
      <c r="AV172" s="13" t="s">
        <v>82</v>
      </c>
      <c r="AW172" s="13" t="s">
        <v>35</v>
      </c>
      <c r="AX172" s="13" t="s">
        <v>73</v>
      </c>
      <c r="AY172" s="220" t="s">
        <v>138</v>
      </c>
    </row>
    <row r="173" spans="1:65" s="14" customFormat="1" ht="11.25">
      <c r="B173" s="221"/>
      <c r="C173" s="222"/>
      <c r="D173" s="206" t="s">
        <v>150</v>
      </c>
      <c r="E173" s="223" t="s">
        <v>19</v>
      </c>
      <c r="F173" s="224" t="s">
        <v>152</v>
      </c>
      <c r="G173" s="222"/>
      <c r="H173" s="225">
        <v>4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150</v>
      </c>
      <c r="AU173" s="231" t="s">
        <v>82</v>
      </c>
      <c r="AV173" s="14" t="s">
        <v>146</v>
      </c>
      <c r="AW173" s="14" t="s">
        <v>35</v>
      </c>
      <c r="AX173" s="14" t="s">
        <v>80</v>
      </c>
      <c r="AY173" s="231" t="s">
        <v>138</v>
      </c>
    </row>
    <row r="174" spans="1:65" s="2" customFormat="1" ht="21.75" customHeight="1">
      <c r="A174" s="35"/>
      <c r="B174" s="36"/>
      <c r="C174" s="193" t="s">
        <v>261</v>
      </c>
      <c r="D174" s="193" t="s">
        <v>141</v>
      </c>
      <c r="E174" s="194" t="s">
        <v>262</v>
      </c>
      <c r="F174" s="195" t="s">
        <v>263</v>
      </c>
      <c r="G174" s="196" t="s">
        <v>216</v>
      </c>
      <c r="H174" s="197">
        <v>288</v>
      </c>
      <c r="I174" s="198"/>
      <c r="J174" s="199">
        <f>ROUND(I174*H174,2)</f>
        <v>0</v>
      </c>
      <c r="K174" s="195" t="s">
        <v>145</v>
      </c>
      <c r="L174" s="40"/>
      <c r="M174" s="200" t="s">
        <v>19</v>
      </c>
      <c r="N174" s="201" t="s">
        <v>44</v>
      </c>
      <c r="O174" s="65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4" t="s">
        <v>146</v>
      </c>
      <c r="AT174" s="204" t="s">
        <v>141</v>
      </c>
      <c r="AU174" s="204" t="s">
        <v>82</v>
      </c>
      <c r="AY174" s="18" t="s">
        <v>138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8" t="s">
        <v>80</v>
      </c>
      <c r="BK174" s="205">
        <f>ROUND(I174*H174,2)</f>
        <v>0</v>
      </c>
      <c r="BL174" s="18" t="s">
        <v>146</v>
      </c>
      <c r="BM174" s="204" t="s">
        <v>264</v>
      </c>
    </row>
    <row r="175" spans="1:65" s="2" customFormat="1" ht="29.25">
      <c r="A175" s="35"/>
      <c r="B175" s="36"/>
      <c r="C175" s="37"/>
      <c r="D175" s="206" t="s">
        <v>148</v>
      </c>
      <c r="E175" s="37"/>
      <c r="F175" s="207" t="s">
        <v>265</v>
      </c>
      <c r="G175" s="37"/>
      <c r="H175" s="37"/>
      <c r="I175" s="116"/>
      <c r="J175" s="37"/>
      <c r="K175" s="37"/>
      <c r="L175" s="40"/>
      <c r="M175" s="208"/>
      <c r="N175" s="209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148</v>
      </c>
      <c r="AU175" s="18" t="s">
        <v>82</v>
      </c>
    </row>
    <row r="176" spans="1:65" s="2" customFormat="1" ht="29.25">
      <c r="A176" s="35"/>
      <c r="B176" s="36"/>
      <c r="C176" s="37"/>
      <c r="D176" s="206" t="s">
        <v>165</v>
      </c>
      <c r="E176" s="37"/>
      <c r="F176" s="242" t="s">
        <v>266</v>
      </c>
      <c r="G176" s="37"/>
      <c r="H176" s="37"/>
      <c r="I176" s="116"/>
      <c r="J176" s="37"/>
      <c r="K176" s="37"/>
      <c r="L176" s="40"/>
      <c r="M176" s="208"/>
      <c r="N176" s="209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165</v>
      </c>
      <c r="AU176" s="18" t="s">
        <v>82</v>
      </c>
    </row>
    <row r="177" spans="1:65" s="13" customFormat="1" ht="11.25">
      <c r="B177" s="210"/>
      <c r="C177" s="211"/>
      <c r="D177" s="206" t="s">
        <v>150</v>
      </c>
      <c r="E177" s="212" t="s">
        <v>19</v>
      </c>
      <c r="F177" s="213" t="s">
        <v>267</v>
      </c>
      <c r="G177" s="211"/>
      <c r="H177" s="214">
        <v>288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150</v>
      </c>
      <c r="AU177" s="220" t="s">
        <v>82</v>
      </c>
      <c r="AV177" s="13" t="s">
        <v>82</v>
      </c>
      <c r="AW177" s="13" t="s">
        <v>35</v>
      </c>
      <c r="AX177" s="13" t="s">
        <v>73</v>
      </c>
      <c r="AY177" s="220" t="s">
        <v>138</v>
      </c>
    </row>
    <row r="178" spans="1:65" s="14" customFormat="1" ht="11.25">
      <c r="B178" s="221"/>
      <c r="C178" s="222"/>
      <c r="D178" s="206" t="s">
        <v>150</v>
      </c>
      <c r="E178" s="223" t="s">
        <v>19</v>
      </c>
      <c r="F178" s="224" t="s">
        <v>152</v>
      </c>
      <c r="G178" s="222"/>
      <c r="H178" s="225">
        <v>288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150</v>
      </c>
      <c r="AU178" s="231" t="s">
        <v>82</v>
      </c>
      <c r="AV178" s="14" t="s">
        <v>146</v>
      </c>
      <c r="AW178" s="14" t="s">
        <v>35</v>
      </c>
      <c r="AX178" s="14" t="s">
        <v>80</v>
      </c>
      <c r="AY178" s="231" t="s">
        <v>138</v>
      </c>
    </row>
    <row r="179" spans="1:65" s="2" customFormat="1" ht="21.75" customHeight="1">
      <c r="A179" s="35"/>
      <c r="B179" s="36"/>
      <c r="C179" s="193" t="s">
        <v>268</v>
      </c>
      <c r="D179" s="193" t="s">
        <v>141</v>
      </c>
      <c r="E179" s="194" t="s">
        <v>269</v>
      </c>
      <c r="F179" s="195" t="s">
        <v>270</v>
      </c>
      <c r="G179" s="196" t="s">
        <v>156</v>
      </c>
      <c r="H179" s="197">
        <v>34.826000000000001</v>
      </c>
      <c r="I179" s="198"/>
      <c r="J179" s="199">
        <f>ROUND(I179*H179,2)</f>
        <v>0</v>
      </c>
      <c r="K179" s="195" t="s">
        <v>145</v>
      </c>
      <c r="L179" s="40"/>
      <c r="M179" s="200" t="s">
        <v>19</v>
      </c>
      <c r="N179" s="201" t="s">
        <v>44</v>
      </c>
      <c r="O179" s="65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4" t="s">
        <v>146</v>
      </c>
      <c r="AT179" s="204" t="s">
        <v>141</v>
      </c>
      <c r="AU179" s="204" t="s">
        <v>82</v>
      </c>
      <c r="AY179" s="18" t="s">
        <v>138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8" t="s">
        <v>80</v>
      </c>
      <c r="BK179" s="205">
        <f>ROUND(I179*H179,2)</f>
        <v>0</v>
      </c>
      <c r="BL179" s="18" t="s">
        <v>146</v>
      </c>
      <c r="BM179" s="204" t="s">
        <v>271</v>
      </c>
    </row>
    <row r="180" spans="1:65" s="2" customFormat="1" ht="29.25">
      <c r="A180" s="35"/>
      <c r="B180" s="36"/>
      <c r="C180" s="37"/>
      <c r="D180" s="206" t="s">
        <v>148</v>
      </c>
      <c r="E180" s="37"/>
      <c r="F180" s="207" t="s">
        <v>272</v>
      </c>
      <c r="G180" s="37"/>
      <c r="H180" s="37"/>
      <c r="I180" s="116"/>
      <c r="J180" s="37"/>
      <c r="K180" s="37"/>
      <c r="L180" s="40"/>
      <c r="M180" s="208"/>
      <c r="N180" s="209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148</v>
      </c>
      <c r="AU180" s="18" t="s">
        <v>82</v>
      </c>
    </row>
    <row r="181" spans="1:65" s="2" customFormat="1" ht="19.5">
      <c r="A181" s="35"/>
      <c r="B181" s="36"/>
      <c r="C181" s="37"/>
      <c r="D181" s="206" t="s">
        <v>165</v>
      </c>
      <c r="E181" s="37"/>
      <c r="F181" s="242" t="s">
        <v>273</v>
      </c>
      <c r="G181" s="37"/>
      <c r="H181" s="37"/>
      <c r="I181" s="116"/>
      <c r="J181" s="37"/>
      <c r="K181" s="37"/>
      <c r="L181" s="40"/>
      <c r="M181" s="208"/>
      <c r="N181" s="209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165</v>
      </c>
      <c r="AU181" s="18" t="s">
        <v>82</v>
      </c>
    </row>
    <row r="182" spans="1:65" s="15" customFormat="1" ht="11.25">
      <c r="B182" s="243"/>
      <c r="C182" s="244"/>
      <c r="D182" s="206" t="s">
        <v>150</v>
      </c>
      <c r="E182" s="245" t="s">
        <v>19</v>
      </c>
      <c r="F182" s="246" t="s">
        <v>274</v>
      </c>
      <c r="G182" s="244"/>
      <c r="H182" s="245" t="s">
        <v>19</v>
      </c>
      <c r="I182" s="247"/>
      <c r="J182" s="244"/>
      <c r="K182" s="244"/>
      <c r="L182" s="248"/>
      <c r="M182" s="249"/>
      <c r="N182" s="250"/>
      <c r="O182" s="250"/>
      <c r="P182" s="250"/>
      <c r="Q182" s="250"/>
      <c r="R182" s="250"/>
      <c r="S182" s="250"/>
      <c r="T182" s="251"/>
      <c r="AT182" s="252" t="s">
        <v>150</v>
      </c>
      <c r="AU182" s="252" t="s">
        <v>82</v>
      </c>
      <c r="AV182" s="15" t="s">
        <v>80</v>
      </c>
      <c r="AW182" s="15" t="s">
        <v>35</v>
      </c>
      <c r="AX182" s="15" t="s">
        <v>73</v>
      </c>
      <c r="AY182" s="252" t="s">
        <v>138</v>
      </c>
    </row>
    <row r="183" spans="1:65" s="13" customFormat="1" ht="11.25">
      <c r="B183" s="210"/>
      <c r="C183" s="211"/>
      <c r="D183" s="206" t="s">
        <v>150</v>
      </c>
      <c r="E183" s="212" t="s">
        <v>19</v>
      </c>
      <c r="F183" s="213" t="s">
        <v>275</v>
      </c>
      <c r="G183" s="211"/>
      <c r="H183" s="214">
        <v>34.826000000000001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150</v>
      </c>
      <c r="AU183" s="220" t="s">
        <v>82</v>
      </c>
      <c r="AV183" s="13" t="s">
        <v>82</v>
      </c>
      <c r="AW183" s="13" t="s">
        <v>35</v>
      </c>
      <c r="AX183" s="13" t="s">
        <v>73</v>
      </c>
      <c r="AY183" s="220" t="s">
        <v>138</v>
      </c>
    </row>
    <row r="184" spans="1:65" s="14" customFormat="1" ht="11.25">
      <c r="B184" s="221"/>
      <c r="C184" s="222"/>
      <c r="D184" s="206" t="s">
        <v>150</v>
      </c>
      <c r="E184" s="223" t="s">
        <v>19</v>
      </c>
      <c r="F184" s="224" t="s">
        <v>152</v>
      </c>
      <c r="G184" s="222"/>
      <c r="H184" s="225">
        <v>34.826000000000001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150</v>
      </c>
      <c r="AU184" s="231" t="s">
        <v>82</v>
      </c>
      <c r="AV184" s="14" t="s">
        <v>146</v>
      </c>
      <c r="AW184" s="14" t="s">
        <v>35</v>
      </c>
      <c r="AX184" s="14" t="s">
        <v>80</v>
      </c>
      <c r="AY184" s="231" t="s">
        <v>138</v>
      </c>
    </row>
    <row r="185" spans="1:65" s="12" customFormat="1" ht="25.9" customHeight="1">
      <c r="B185" s="177"/>
      <c r="C185" s="178"/>
      <c r="D185" s="179" t="s">
        <v>72</v>
      </c>
      <c r="E185" s="180" t="s">
        <v>276</v>
      </c>
      <c r="F185" s="180" t="s">
        <v>277</v>
      </c>
      <c r="G185" s="178"/>
      <c r="H185" s="178"/>
      <c r="I185" s="181"/>
      <c r="J185" s="182">
        <f>BK185</f>
        <v>0</v>
      </c>
      <c r="K185" s="178"/>
      <c r="L185" s="183"/>
      <c r="M185" s="184"/>
      <c r="N185" s="185"/>
      <c r="O185" s="185"/>
      <c r="P185" s="186">
        <f>SUM(P186:P221)</f>
        <v>0</v>
      </c>
      <c r="Q185" s="185"/>
      <c r="R185" s="186">
        <f>SUM(R186:R221)</f>
        <v>0</v>
      </c>
      <c r="S185" s="185"/>
      <c r="T185" s="187">
        <f>SUM(T186:T221)</f>
        <v>0</v>
      </c>
      <c r="AR185" s="188" t="s">
        <v>146</v>
      </c>
      <c r="AT185" s="189" t="s">
        <v>72</v>
      </c>
      <c r="AU185" s="189" t="s">
        <v>73</v>
      </c>
      <c r="AY185" s="188" t="s">
        <v>138</v>
      </c>
      <c r="BK185" s="190">
        <f>SUM(BK186:BK221)</f>
        <v>0</v>
      </c>
    </row>
    <row r="186" spans="1:65" s="2" customFormat="1" ht="33" customHeight="1">
      <c r="A186" s="35"/>
      <c r="B186" s="36"/>
      <c r="C186" s="193" t="s">
        <v>278</v>
      </c>
      <c r="D186" s="193" t="s">
        <v>141</v>
      </c>
      <c r="E186" s="194" t="s">
        <v>279</v>
      </c>
      <c r="F186" s="195" t="s">
        <v>280</v>
      </c>
      <c r="G186" s="196" t="s">
        <v>177</v>
      </c>
      <c r="H186" s="197">
        <v>1</v>
      </c>
      <c r="I186" s="198"/>
      <c r="J186" s="199">
        <f>ROUND(I186*H186,2)</f>
        <v>0</v>
      </c>
      <c r="K186" s="195" t="s">
        <v>145</v>
      </c>
      <c r="L186" s="40"/>
      <c r="M186" s="200" t="s">
        <v>19</v>
      </c>
      <c r="N186" s="201" t="s">
        <v>44</v>
      </c>
      <c r="O186" s="65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4" t="s">
        <v>146</v>
      </c>
      <c r="AT186" s="204" t="s">
        <v>141</v>
      </c>
      <c r="AU186" s="204" t="s">
        <v>80</v>
      </c>
      <c r="AY186" s="18" t="s">
        <v>138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8" t="s">
        <v>80</v>
      </c>
      <c r="BK186" s="205">
        <f>ROUND(I186*H186,2)</f>
        <v>0</v>
      </c>
      <c r="BL186" s="18" t="s">
        <v>146</v>
      </c>
      <c r="BM186" s="204" t="s">
        <v>281</v>
      </c>
    </row>
    <row r="187" spans="1:65" s="2" customFormat="1" ht="68.25">
      <c r="A187" s="35"/>
      <c r="B187" s="36"/>
      <c r="C187" s="37"/>
      <c r="D187" s="206" t="s">
        <v>148</v>
      </c>
      <c r="E187" s="37"/>
      <c r="F187" s="207" t="s">
        <v>282</v>
      </c>
      <c r="G187" s="37"/>
      <c r="H187" s="37"/>
      <c r="I187" s="116"/>
      <c r="J187" s="37"/>
      <c r="K187" s="37"/>
      <c r="L187" s="40"/>
      <c r="M187" s="208"/>
      <c r="N187" s="209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148</v>
      </c>
      <c r="AU187" s="18" t="s">
        <v>80</v>
      </c>
    </row>
    <row r="188" spans="1:65" s="15" customFormat="1" ht="11.25">
      <c r="B188" s="243"/>
      <c r="C188" s="244"/>
      <c r="D188" s="206" t="s">
        <v>150</v>
      </c>
      <c r="E188" s="245" t="s">
        <v>19</v>
      </c>
      <c r="F188" s="246" t="s">
        <v>283</v>
      </c>
      <c r="G188" s="244"/>
      <c r="H188" s="245" t="s">
        <v>19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150</v>
      </c>
      <c r="AU188" s="252" t="s">
        <v>80</v>
      </c>
      <c r="AV188" s="15" t="s">
        <v>80</v>
      </c>
      <c r="AW188" s="15" t="s">
        <v>35</v>
      </c>
      <c r="AX188" s="15" t="s">
        <v>73</v>
      </c>
      <c r="AY188" s="252" t="s">
        <v>138</v>
      </c>
    </row>
    <row r="189" spans="1:65" s="13" customFormat="1" ht="11.25">
      <c r="B189" s="210"/>
      <c r="C189" s="211"/>
      <c r="D189" s="206" t="s">
        <v>150</v>
      </c>
      <c r="E189" s="212" t="s">
        <v>19</v>
      </c>
      <c r="F189" s="213" t="s">
        <v>284</v>
      </c>
      <c r="G189" s="211"/>
      <c r="H189" s="214">
        <v>1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150</v>
      </c>
      <c r="AU189" s="220" t="s">
        <v>80</v>
      </c>
      <c r="AV189" s="13" t="s">
        <v>82</v>
      </c>
      <c r="AW189" s="13" t="s">
        <v>35</v>
      </c>
      <c r="AX189" s="13" t="s">
        <v>73</v>
      </c>
      <c r="AY189" s="220" t="s">
        <v>138</v>
      </c>
    </row>
    <row r="190" spans="1:65" s="14" customFormat="1" ht="11.25">
      <c r="B190" s="221"/>
      <c r="C190" s="222"/>
      <c r="D190" s="206" t="s">
        <v>150</v>
      </c>
      <c r="E190" s="223" t="s">
        <v>19</v>
      </c>
      <c r="F190" s="224" t="s">
        <v>152</v>
      </c>
      <c r="G190" s="222"/>
      <c r="H190" s="225">
        <v>1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150</v>
      </c>
      <c r="AU190" s="231" t="s">
        <v>80</v>
      </c>
      <c r="AV190" s="14" t="s">
        <v>146</v>
      </c>
      <c r="AW190" s="14" t="s">
        <v>35</v>
      </c>
      <c r="AX190" s="14" t="s">
        <v>80</v>
      </c>
      <c r="AY190" s="231" t="s">
        <v>138</v>
      </c>
    </row>
    <row r="191" spans="1:65" s="2" customFormat="1" ht="21.75" customHeight="1">
      <c r="A191" s="35"/>
      <c r="B191" s="36"/>
      <c r="C191" s="193" t="s">
        <v>7</v>
      </c>
      <c r="D191" s="193" t="s">
        <v>141</v>
      </c>
      <c r="E191" s="194" t="s">
        <v>285</v>
      </c>
      <c r="F191" s="195" t="s">
        <v>286</v>
      </c>
      <c r="G191" s="196" t="s">
        <v>156</v>
      </c>
      <c r="H191" s="197">
        <v>34.816000000000003</v>
      </c>
      <c r="I191" s="198"/>
      <c r="J191" s="199">
        <f>ROUND(I191*H191,2)</f>
        <v>0</v>
      </c>
      <c r="K191" s="195" t="s">
        <v>145</v>
      </c>
      <c r="L191" s="40"/>
      <c r="M191" s="200" t="s">
        <v>19</v>
      </c>
      <c r="N191" s="201" t="s">
        <v>44</v>
      </c>
      <c r="O191" s="65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4" t="s">
        <v>287</v>
      </c>
      <c r="AT191" s="204" t="s">
        <v>141</v>
      </c>
      <c r="AU191" s="204" t="s">
        <v>80</v>
      </c>
      <c r="AY191" s="18" t="s">
        <v>138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8" t="s">
        <v>80</v>
      </c>
      <c r="BK191" s="205">
        <f>ROUND(I191*H191,2)</f>
        <v>0</v>
      </c>
      <c r="BL191" s="18" t="s">
        <v>287</v>
      </c>
      <c r="BM191" s="204" t="s">
        <v>288</v>
      </c>
    </row>
    <row r="192" spans="1:65" s="2" customFormat="1" ht="68.25">
      <c r="A192" s="35"/>
      <c r="B192" s="36"/>
      <c r="C192" s="37"/>
      <c r="D192" s="206" t="s">
        <v>148</v>
      </c>
      <c r="E192" s="37"/>
      <c r="F192" s="207" t="s">
        <v>289</v>
      </c>
      <c r="G192" s="37"/>
      <c r="H192" s="37"/>
      <c r="I192" s="116"/>
      <c r="J192" s="37"/>
      <c r="K192" s="37"/>
      <c r="L192" s="40"/>
      <c r="M192" s="208"/>
      <c r="N192" s="209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148</v>
      </c>
      <c r="AU192" s="18" t="s">
        <v>80</v>
      </c>
    </row>
    <row r="193" spans="1:65" s="15" customFormat="1" ht="11.25">
      <c r="B193" s="243"/>
      <c r="C193" s="244"/>
      <c r="D193" s="206" t="s">
        <v>150</v>
      </c>
      <c r="E193" s="245" t="s">
        <v>19</v>
      </c>
      <c r="F193" s="246" t="s">
        <v>290</v>
      </c>
      <c r="G193" s="244"/>
      <c r="H193" s="245" t="s">
        <v>19</v>
      </c>
      <c r="I193" s="247"/>
      <c r="J193" s="244"/>
      <c r="K193" s="244"/>
      <c r="L193" s="248"/>
      <c r="M193" s="249"/>
      <c r="N193" s="250"/>
      <c r="O193" s="250"/>
      <c r="P193" s="250"/>
      <c r="Q193" s="250"/>
      <c r="R193" s="250"/>
      <c r="S193" s="250"/>
      <c r="T193" s="251"/>
      <c r="AT193" s="252" t="s">
        <v>150</v>
      </c>
      <c r="AU193" s="252" t="s">
        <v>80</v>
      </c>
      <c r="AV193" s="15" t="s">
        <v>80</v>
      </c>
      <c r="AW193" s="15" t="s">
        <v>35</v>
      </c>
      <c r="AX193" s="15" t="s">
        <v>73</v>
      </c>
      <c r="AY193" s="252" t="s">
        <v>138</v>
      </c>
    </row>
    <row r="194" spans="1:65" s="13" customFormat="1" ht="11.25">
      <c r="B194" s="210"/>
      <c r="C194" s="211"/>
      <c r="D194" s="206" t="s">
        <v>150</v>
      </c>
      <c r="E194" s="212" t="s">
        <v>19</v>
      </c>
      <c r="F194" s="213" t="s">
        <v>291</v>
      </c>
      <c r="G194" s="211"/>
      <c r="H194" s="214">
        <v>34.816000000000003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150</v>
      </c>
      <c r="AU194" s="220" t="s">
        <v>80</v>
      </c>
      <c r="AV194" s="13" t="s">
        <v>82</v>
      </c>
      <c r="AW194" s="13" t="s">
        <v>35</v>
      </c>
      <c r="AX194" s="13" t="s">
        <v>73</v>
      </c>
      <c r="AY194" s="220" t="s">
        <v>138</v>
      </c>
    </row>
    <row r="195" spans="1:65" s="14" customFormat="1" ht="11.25">
      <c r="B195" s="221"/>
      <c r="C195" s="222"/>
      <c r="D195" s="206" t="s">
        <v>150</v>
      </c>
      <c r="E195" s="223" t="s">
        <v>19</v>
      </c>
      <c r="F195" s="224" t="s">
        <v>152</v>
      </c>
      <c r="G195" s="222"/>
      <c r="H195" s="225">
        <v>34.816000000000003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150</v>
      </c>
      <c r="AU195" s="231" t="s">
        <v>80</v>
      </c>
      <c r="AV195" s="14" t="s">
        <v>146</v>
      </c>
      <c r="AW195" s="14" t="s">
        <v>35</v>
      </c>
      <c r="AX195" s="14" t="s">
        <v>80</v>
      </c>
      <c r="AY195" s="231" t="s">
        <v>138</v>
      </c>
    </row>
    <row r="196" spans="1:65" s="2" customFormat="1" ht="21.75" customHeight="1">
      <c r="A196" s="35"/>
      <c r="B196" s="36"/>
      <c r="C196" s="193" t="s">
        <v>292</v>
      </c>
      <c r="D196" s="193" t="s">
        <v>141</v>
      </c>
      <c r="E196" s="194" t="s">
        <v>293</v>
      </c>
      <c r="F196" s="195" t="s">
        <v>294</v>
      </c>
      <c r="G196" s="196" t="s">
        <v>156</v>
      </c>
      <c r="H196" s="197">
        <v>133.309</v>
      </c>
      <c r="I196" s="198"/>
      <c r="J196" s="199">
        <f>ROUND(I196*H196,2)</f>
        <v>0</v>
      </c>
      <c r="K196" s="195" t="s">
        <v>145</v>
      </c>
      <c r="L196" s="40"/>
      <c r="M196" s="200" t="s">
        <v>19</v>
      </c>
      <c r="N196" s="201" t="s">
        <v>44</v>
      </c>
      <c r="O196" s="65"/>
      <c r="P196" s="202">
        <f>O196*H196</f>
        <v>0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4" t="s">
        <v>287</v>
      </c>
      <c r="AT196" s="204" t="s">
        <v>141</v>
      </c>
      <c r="AU196" s="204" t="s">
        <v>80</v>
      </c>
      <c r="AY196" s="18" t="s">
        <v>138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8" t="s">
        <v>80</v>
      </c>
      <c r="BK196" s="205">
        <f>ROUND(I196*H196,2)</f>
        <v>0</v>
      </c>
      <c r="BL196" s="18" t="s">
        <v>287</v>
      </c>
      <c r="BM196" s="204" t="s">
        <v>295</v>
      </c>
    </row>
    <row r="197" spans="1:65" s="2" customFormat="1" ht="68.25">
      <c r="A197" s="35"/>
      <c r="B197" s="36"/>
      <c r="C197" s="37"/>
      <c r="D197" s="206" t="s">
        <v>148</v>
      </c>
      <c r="E197" s="37"/>
      <c r="F197" s="207" t="s">
        <v>296</v>
      </c>
      <c r="G197" s="37"/>
      <c r="H197" s="37"/>
      <c r="I197" s="116"/>
      <c r="J197" s="37"/>
      <c r="K197" s="37"/>
      <c r="L197" s="40"/>
      <c r="M197" s="208"/>
      <c r="N197" s="209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148</v>
      </c>
      <c r="AU197" s="18" t="s">
        <v>80</v>
      </c>
    </row>
    <row r="198" spans="1:65" s="15" customFormat="1" ht="11.25">
      <c r="B198" s="243"/>
      <c r="C198" s="244"/>
      <c r="D198" s="206" t="s">
        <v>150</v>
      </c>
      <c r="E198" s="245" t="s">
        <v>19</v>
      </c>
      <c r="F198" s="246" t="s">
        <v>195</v>
      </c>
      <c r="G198" s="244"/>
      <c r="H198" s="245" t="s">
        <v>19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AT198" s="252" t="s">
        <v>150</v>
      </c>
      <c r="AU198" s="252" t="s">
        <v>80</v>
      </c>
      <c r="AV198" s="15" t="s">
        <v>80</v>
      </c>
      <c r="AW198" s="15" t="s">
        <v>35</v>
      </c>
      <c r="AX198" s="15" t="s">
        <v>73</v>
      </c>
      <c r="AY198" s="252" t="s">
        <v>138</v>
      </c>
    </row>
    <row r="199" spans="1:65" s="13" customFormat="1" ht="11.25">
      <c r="B199" s="210"/>
      <c r="C199" s="211"/>
      <c r="D199" s="206" t="s">
        <v>150</v>
      </c>
      <c r="E199" s="212" t="s">
        <v>19</v>
      </c>
      <c r="F199" s="213" t="s">
        <v>297</v>
      </c>
      <c r="G199" s="211"/>
      <c r="H199" s="214">
        <v>29.594000000000001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150</v>
      </c>
      <c r="AU199" s="220" t="s">
        <v>80</v>
      </c>
      <c r="AV199" s="13" t="s">
        <v>82</v>
      </c>
      <c r="AW199" s="13" t="s">
        <v>35</v>
      </c>
      <c r="AX199" s="13" t="s">
        <v>73</v>
      </c>
      <c r="AY199" s="220" t="s">
        <v>138</v>
      </c>
    </row>
    <row r="200" spans="1:65" s="15" customFormat="1" ht="11.25">
      <c r="B200" s="243"/>
      <c r="C200" s="244"/>
      <c r="D200" s="206" t="s">
        <v>150</v>
      </c>
      <c r="E200" s="245" t="s">
        <v>19</v>
      </c>
      <c r="F200" s="246" t="s">
        <v>298</v>
      </c>
      <c r="G200" s="244"/>
      <c r="H200" s="245" t="s">
        <v>19</v>
      </c>
      <c r="I200" s="247"/>
      <c r="J200" s="244"/>
      <c r="K200" s="244"/>
      <c r="L200" s="248"/>
      <c r="M200" s="249"/>
      <c r="N200" s="250"/>
      <c r="O200" s="250"/>
      <c r="P200" s="250"/>
      <c r="Q200" s="250"/>
      <c r="R200" s="250"/>
      <c r="S200" s="250"/>
      <c r="T200" s="251"/>
      <c r="AT200" s="252" t="s">
        <v>150</v>
      </c>
      <c r="AU200" s="252" t="s">
        <v>80</v>
      </c>
      <c r="AV200" s="15" t="s">
        <v>80</v>
      </c>
      <c r="AW200" s="15" t="s">
        <v>35</v>
      </c>
      <c r="AX200" s="15" t="s">
        <v>73</v>
      </c>
      <c r="AY200" s="252" t="s">
        <v>138</v>
      </c>
    </row>
    <row r="201" spans="1:65" s="13" customFormat="1" ht="11.25">
      <c r="B201" s="210"/>
      <c r="C201" s="211"/>
      <c r="D201" s="206" t="s">
        <v>150</v>
      </c>
      <c r="E201" s="212" t="s">
        <v>19</v>
      </c>
      <c r="F201" s="213" t="s">
        <v>299</v>
      </c>
      <c r="G201" s="211"/>
      <c r="H201" s="214">
        <v>102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150</v>
      </c>
      <c r="AU201" s="220" t="s">
        <v>80</v>
      </c>
      <c r="AV201" s="13" t="s">
        <v>82</v>
      </c>
      <c r="AW201" s="13" t="s">
        <v>35</v>
      </c>
      <c r="AX201" s="13" t="s">
        <v>73</v>
      </c>
      <c r="AY201" s="220" t="s">
        <v>138</v>
      </c>
    </row>
    <row r="202" spans="1:65" s="15" customFormat="1" ht="11.25">
      <c r="B202" s="243"/>
      <c r="C202" s="244"/>
      <c r="D202" s="206" t="s">
        <v>150</v>
      </c>
      <c r="E202" s="245" t="s">
        <v>19</v>
      </c>
      <c r="F202" s="246" t="s">
        <v>300</v>
      </c>
      <c r="G202" s="244"/>
      <c r="H202" s="245" t="s">
        <v>19</v>
      </c>
      <c r="I202" s="247"/>
      <c r="J202" s="244"/>
      <c r="K202" s="244"/>
      <c r="L202" s="248"/>
      <c r="M202" s="249"/>
      <c r="N202" s="250"/>
      <c r="O202" s="250"/>
      <c r="P202" s="250"/>
      <c r="Q202" s="250"/>
      <c r="R202" s="250"/>
      <c r="S202" s="250"/>
      <c r="T202" s="251"/>
      <c r="AT202" s="252" t="s">
        <v>150</v>
      </c>
      <c r="AU202" s="252" t="s">
        <v>80</v>
      </c>
      <c r="AV202" s="15" t="s">
        <v>80</v>
      </c>
      <c r="AW202" s="15" t="s">
        <v>35</v>
      </c>
      <c r="AX202" s="15" t="s">
        <v>73</v>
      </c>
      <c r="AY202" s="252" t="s">
        <v>138</v>
      </c>
    </row>
    <row r="203" spans="1:65" s="13" customFormat="1" ht="11.25">
      <c r="B203" s="210"/>
      <c r="C203" s="211"/>
      <c r="D203" s="206" t="s">
        <v>150</v>
      </c>
      <c r="E203" s="212" t="s">
        <v>19</v>
      </c>
      <c r="F203" s="213" t="s">
        <v>159</v>
      </c>
      <c r="G203" s="211"/>
      <c r="H203" s="214">
        <v>1.7150000000000001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150</v>
      </c>
      <c r="AU203" s="220" t="s">
        <v>80</v>
      </c>
      <c r="AV203" s="13" t="s">
        <v>82</v>
      </c>
      <c r="AW203" s="13" t="s">
        <v>35</v>
      </c>
      <c r="AX203" s="13" t="s">
        <v>73</v>
      </c>
      <c r="AY203" s="220" t="s">
        <v>138</v>
      </c>
    </row>
    <row r="204" spans="1:65" s="14" customFormat="1" ht="11.25">
      <c r="B204" s="221"/>
      <c r="C204" s="222"/>
      <c r="D204" s="206" t="s">
        <v>150</v>
      </c>
      <c r="E204" s="223" t="s">
        <v>19</v>
      </c>
      <c r="F204" s="224" t="s">
        <v>152</v>
      </c>
      <c r="G204" s="222"/>
      <c r="H204" s="225">
        <v>133.309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150</v>
      </c>
      <c r="AU204" s="231" t="s">
        <v>80</v>
      </c>
      <c r="AV204" s="14" t="s">
        <v>146</v>
      </c>
      <c r="AW204" s="14" t="s">
        <v>35</v>
      </c>
      <c r="AX204" s="14" t="s">
        <v>80</v>
      </c>
      <c r="AY204" s="231" t="s">
        <v>138</v>
      </c>
    </row>
    <row r="205" spans="1:65" s="2" customFormat="1" ht="21.75" customHeight="1">
      <c r="A205" s="35"/>
      <c r="B205" s="36"/>
      <c r="C205" s="193" t="s">
        <v>301</v>
      </c>
      <c r="D205" s="193" t="s">
        <v>141</v>
      </c>
      <c r="E205" s="194" t="s">
        <v>302</v>
      </c>
      <c r="F205" s="195" t="s">
        <v>303</v>
      </c>
      <c r="G205" s="196" t="s">
        <v>156</v>
      </c>
      <c r="H205" s="197">
        <v>133.309</v>
      </c>
      <c r="I205" s="198"/>
      <c r="J205" s="199">
        <f>ROUND(I205*H205,2)</f>
        <v>0</v>
      </c>
      <c r="K205" s="195" t="s">
        <v>145</v>
      </c>
      <c r="L205" s="40"/>
      <c r="M205" s="200" t="s">
        <v>19</v>
      </c>
      <c r="N205" s="201" t="s">
        <v>44</v>
      </c>
      <c r="O205" s="65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4" t="s">
        <v>146</v>
      </c>
      <c r="AT205" s="204" t="s">
        <v>141</v>
      </c>
      <c r="AU205" s="204" t="s">
        <v>80</v>
      </c>
      <c r="AY205" s="18" t="s">
        <v>138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8" t="s">
        <v>80</v>
      </c>
      <c r="BK205" s="205">
        <f>ROUND(I205*H205,2)</f>
        <v>0</v>
      </c>
      <c r="BL205" s="18" t="s">
        <v>146</v>
      </c>
      <c r="BM205" s="204" t="s">
        <v>304</v>
      </c>
    </row>
    <row r="206" spans="1:65" s="2" customFormat="1" ht="29.25">
      <c r="A206" s="35"/>
      <c r="B206" s="36"/>
      <c r="C206" s="37"/>
      <c r="D206" s="206" t="s">
        <v>148</v>
      </c>
      <c r="E206" s="37"/>
      <c r="F206" s="207" t="s">
        <v>305</v>
      </c>
      <c r="G206" s="37"/>
      <c r="H206" s="37"/>
      <c r="I206" s="116"/>
      <c r="J206" s="37"/>
      <c r="K206" s="37"/>
      <c r="L206" s="40"/>
      <c r="M206" s="208"/>
      <c r="N206" s="209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148</v>
      </c>
      <c r="AU206" s="18" t="s">
        <v>80</v>
      </c>
    </row>
    <row r="207" spans="1:65" s="2" customFormat="1" ht="29.25">
      <c r="A207" s="35"/>
      <c r="B207" s="36"/>
      <c r="C207" s="37"/>
      <c r="D207" s="206" t="s">
        <v>165</v>
      </c>
      <c r="E207" s="37"/>
      <c r="F207" s="242" t="s">
        <v>306</v>
      </c>
      <c r="G207" s="37"/>
      <c r="H207" s="37"/>
      <c r="I207" s="116"/>
      <c r="J207" s="37"/>
      <c r="K207" s="37"/>
      <c r="L207" s="40"/>
      <c r="M207" s="208"/>
      <c r="N207" s="209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165</v>
      </c>
      <c r="AU207" s="18" t="s">
        <v>80</v>
      </c>
    </row>
    <row r="208" spans="1:65" s="15" customFormat="1" ht="11.25">
      <c r="B208" s="243"/>
      <c r="C208" s="244"/>
      <c r="D208" s="206" t="s">
        <v>150</v>
      </c>
      <c r="E208" s="245" t="s">
        <v>19</v>
      </c>
      <c r="F208" s="246" t="s">
        <v>195</v>
      </c>
      <c r="G208" s="244"/>
      <c r="H208" s="245" t="s">
        <v>19</v>
      </c>
      <c r="I208" s="247"/>
      <c r="J208" s="244"/>
      <c r="K208" s="244"/>
      <c r="L208" s="248"/>
      <c r="M208" s="249"/>
      <c r="N208" s="250"/>
      <c r="O208" s="250"/>
      <c r="P208" s="250"/>
      <c r="Q208" s="250"/>
      <c r="R208" s="250"/>
      <c r="S208" s="250"/>
      <c r="T208" s="251"/>
      <c r="AT208" s="252" t="s">
        <v>150</v>
      </c>
      <c r="AU208" s="252" t="s">
        <v>80</v>
      </c>
      <c r="AV208" s="15" t="s">
        <v>80</v>
      </c>
      <c r="AW208" s="15" t="s">
        <v>35</v>
      </c>
      <c r="AX208" s="15" t="s">
        <v>73</v>
      </c>
      <c r="AY208" s="252" t="s">
        <v>138</v>
      </c>
    </row>
    <row r="209" spans="1:65" s="13" customFormat="1" ht="11.25">
      <c r="B209" s="210"/>
      <c r="C209" s="211"/>
      <c r="D209" s="206" t="s">
        <v>150</v>
      </c>
      <c r="E209" s="212" t="s">
        <v>19</v>
      </c>
      <c r="F209" s="213" t="s">
        <v>297</v>
      </c>
      <c r="G209" s="211"/>
      <c r="H209" s="214">
        <v>29.594000000000001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150</v>
      </c>
      <c r="AU209" s="220" t="s">
        <v>80</v>
      </c>
      <c r="AV209" s="13" t="s">
        <v>82</v>
      </c>
      <c r="AW209" s="13" t="s">
        <v>35</v>
      </c>
      <c r="AX209" s="13" t="s">
        <v>73</v>
      </c>
      <c r="AY209" s="220" t="s">
        <v>138</v>
      </c>
    </row>
    <row r="210" spans="1:65" s="15" customFormat="1" ht="11.25">
      <c r="B210" s="243"/>
      <c r="C210" s="244"/>
      <c r="D210" s="206" t="s">
        <v>150</v>
      </c>
      <c r="E210" s="245" t="s">
        <v>19</v>
      </c>
      <c r="F210" s="246" t="s">
        <v>298</v>
      </c>
      <c r="G210" s="244"/>
      <c r="H210" s="245" t="s">
        <v>19</v>
      </c>
      <c r="I210" s="247"/>
      <c r="J210" s="244"/>
      <c r="K210" s="244"/>
      <c r="L210" s="248"/>
      <c r="M210" s="249"/>
      <c r="N210" s="250"/>
      <c r="O210" s="250"/>
      <c r="P210" s="250"/>
      <c r="Q210" s="250"/>
      <c r="R210" s="250"/>
      <c r="S210" s="250"/>
      <c r="T210" s="251"/>
      <c r="AT210" s="252" t="s">
        <v>150</v>
      </c>
      <c r="AU210" s="252" t="s">
        <v>80</v>
      </c>
      <c r="AV210" s="15" t="s">
        <v>80</v>
      </c>
      <c r="AW210" s="15" t="s">
        <v>35</v>
      </c>
      <c r="AX210" s="15" t="s">
        <v>73</v>
      </c>
      <c r="AY210" s="252" t="s">
        <v>138</v>
      </c>
    </row>
    <row r="211" spans="1:65" s="13" customFormat="1" ht="11.25">
      <c r="B211" s="210"/>
      <c r="C211" s="211"/>
      <c r="D211" s="206" t="s">
        <v>150</v>
      </c>
      <c r="E211" s="212" t="s">
        <v>19</v>
      </c>
      <c r="F211" s="213" t="s">
        <v>299</v>
      </c>
      <c r="G211" s="211"/>
      <c r="H211" s="214">
        <v>102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150</v>
      </c>
      <c r="AU211" s="220" t="s">
        <v>80</v>
      </c>
      <c r="AV211" s="13" t="s">
        <v>82</v>
      </c>
      <c r="AW211" s="13" t="s">
        <v>35</v>
      </c>
      <c r="AX211" s="13" t="s">
        <v>73</v>
      </c>
      <c r="AY211" s="220" t="s">
        <v>138</v>
      </c>
    </row>
    <row r="212" spans="1:65" s="15" customFormat="1" ht="11.25">
      <c r="B212" s="243"/>
      <c r="C212" s="244"/>
      <c r="D212" s="206" t="s">
        <v>150</v>
      </c>
      <c r="E212" s="245" t="s">
        <v>19</v>
      </c>
      <c r="F212" s="246" t="s">
        <v>300</v>
      </c>
      <c r="G212" s="244"/>
      <c r="H212" s="245" t="s">
        <v>19</v>
      </c>
      <c r="I212" s="247"/>
      <c r="J212" s="244"/>
      <c r="K212" s="244"/>
      <c r="L212" s="248"/>
      <c r="M212" s="249"/>
      <c r="N212" s="250"/>
      <c r="O212" s="250"/>
      <c r="P212" s="250"/>
      <c r="Q212" s="250"/>
      <c r="R212" s="250"/>
      <c r="S212" s="250"/>
      <c r="T212" s="251"/>
      <c r="AT212" s="252" t="s">
        <v>150</v>
      </c>
      <c r="AU212" s="252" t="s">
        <v>80</v>
      </c>
      <c r="AV212" s="15" t="s">
        <v>80</v>
      </c>
      <c r="AW212" s="15" t="s">
        <v>35</v>
      </c>
      <c r="AX212" s="15" t="s">
        <v>73</v>
      </c>
      <c r="AY212" s="252" t="s">
        <v>138</v>
      </c>
    </row>
    <row r="213" spans="1:65" s="13" customFormat="1" ht="11.25">
      <c r="B213" s="210"/>
      <c r="C213" s="211"/>
      <c r="D213" s="206" t="s">
        <v>150</v>
      </c>
      <c r="E213" s="212" t="s">
        <v>19</v>
      </c>
      <c r="F213" s="213" t="s">
        <v>159</v>
      </c>
      <c r="G213" s="211"/>
      <c r="H213" s="214">
        <v>1.7150000000000001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150</v>
      </c>
      <c r="AU213" s="220" t="s">
        <v>80</v>
      </c>
      <c r="AV213" s="13" t="s">
        <v>82</v>
      </c>
      <c r="AW213" s="13" t="s">
        <v>35</v>
      </c>
      <c r="AX213" s="13" t="s">
        <v>73</v>
      </c>
      <c r="AY213" s="220" t="s">
        <v>138</v>
      </c>
    </row>
    <row r="214" spans="1:65" s="14" customFormat="1" ht="11.25">
      <c r="B214" s="221"/>
      <c r="C214" s="222"/>
      <c r="D214" s="206" t="s">
        <v>150</v>
      </c>
      <c r="E214" s="223" t="s">
        <v>19</v>
      </c>
      <c r="F214" s="224" t="s">
        <v>152</v>
      </c>
      <c r="G214" s="222"/>
      <c r="H214" s="225">
        <v>133.309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150</v>
      </c>
      <c r="AU214" s="231" t="s">
        <v>80</v>
      </c>
      <c r="AV214" s="14" t="s">
        <v>146</v>
      </c>
      <c r="AW214" s="14" t="s">
        <v>35</v>
      </c>
      <c r="AX214" s="14" t="s">
        <v>80</v>
      </c>
      <c r="AY214" s="231" t="s">
        <v>138</v>
      </c>
    </row>
    <row r="215" spans="1:65" s="2" customFormat="1" ht="21.75" customHeight="1">
      <c r="A215" s="35"/>
      <c r="B215" s="36"/>
      <c r="C215" s="193" t="s">
        <v>307</v>
      </c>
      <c r="D215" s="193" t="s">
        <v>141</v>
      </c>
      <c r="E215" s="194" t="s">
        <v>308</v>
      </c>
      <c r="F215" s="195" t="s">
        <v>309</v>
      </c>
      <c r="G215" s="196" t="s">
        <v>177</v>
      </c>
      <c r="H215" s="197">
        <v>3</v>
      </c>
      <c r="I215" s="198"/>
      <c r="J215" s="199">
        <f>ROUND(I215*H215,2)</f>
        <v>0</v>
      </c>
      <c r="K215" s="195" t="s">
        <v>145</v>
      </c>
      <c r="L215" s="40"/>
      <c r="M215" s="200" t="s">
        <v>19</v>
      </c>
      <c r="N215" s="201" t="s">
        <v>44</v>
      </c>
      <c r="O215" s="65"/>
      <c r="P215" s="202">
        <f>O215*H215</f>
        <v>0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4" t="s">
        <v>287</v>
      </c>
      <c r="AT215" s="204" t="s">
        <v>141</v>
      </c>
      <c r="AU215" s="204" t="s">
        <v>80</v>
      </c>
      <c r="AY215" s="18" t="s">
        <v>138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8" t="s">
        <v>80</v>
      </c>
      <c r="BK215" s="205">
        <f>ROUND(I215*H215,2)</f>
        <v>0</v>
      </c>
      <c r="BL215" s="18" t="s">
        <v>287</v>
      </c>
      <c r="BM215" s="204" t="s">
        <v>310</v>
      </c>
    </row>
    <row r="216" spans="1:65" s="2" customFormat="1" ht="29.25">
      <c r="A216" s="35"/>
      <c r="B216" s="36"/>
      <c r="C216" s="37"/>
      <c r="D216" s="206" t="s">
        <v>148</v>
      </c>
      <c r="E216" s="37"/>
      <c r="F216" s="207" t="s">
        <v>311</v>
      </c>
      <c r="G216" s="37"/>
      <c r="H216" s="37"/>
      <c r="I216" s="116"/>
      <c r="J216" s="37"/>
      <c r="K216" s="37"/>
      <c r="L216" s="40"/>
      <c r="M216" s="208"/>
      <c r="N216" s="209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148</v>
      </c>
      <c r="AU216" s="18" t="s">
        <v>80</v>
      </c>
    </row>
    <row r="217" spans="1:65" s="15" customFormat="1" ht="11.25">
      <c r="B217" s="243"/>
      <c r="C217" s="244"/>
      <c r="D217" s="206" t="s">
        <v>150</v>
      </c>
      <c r="E217" s="245" t="s">
        <v>19</v>
      </c>
      <c r="F217" s="246" t="s">
        <v>312</v>
      </c>
      <c r="G217" s="244"/>
      <c r="H217" s="245" t="s">
        <v>19</v>
      </c>
      <c r="I217" s="247"/>
      <c r="J217" s="244"/>
      <c r="K217" s="244"/>
      <c r="L217" s="248"/>
      <c r="M217" s="249"/>
      <c r="N217" s="250"/>
      <c r="O217" s="250"/>
      <c r="P217" s="250"/>
      <c r="Q217" s="250"/>
      <c r="R217" s="250"/>
      <c r="S217" s="250"/>
      <c r="T217" s="251"/>
      <c r="AT217" s="252" t="s">
        <v>150</v>
      </c>
      <c r="AU217" s="252" t="s">
        <v>80</v>
      </c>
      <c r="AV217" s="15" t="s">
        <v>80</v>
      </c>
      <c r="AW217" s="15" t="s">
        <v>35</v>
      </c>
      <c r="AX217" s="15" t="s">
        <v>73</v>
      </c>
      <c r="AY217" s="252" t="s">
        <v>138</v>
      </c>
    </row>
    <row r="218" spans="1:65" s="13" customFormat="1" ht="11.25">
      <c r="B218" s="210"/>
      <c r="C218" s="211"/>
      <c r="D218" s="206" t="s">
        <v>150</v>
      </c>
      <c r="E218" s="212" t="s">
        <v>19</v>
      </c>
      <c r="F218" s="213" t="s">
        <v>313</v>
      </c>
      <c r="G218" s="211"/>
      <c r="H218" s="214">
        <v>2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150</v>
      </c>
      <c r="AU218" s="220" t="s">
        <v>80</v>
      </c>
      <c r="AV218" s="13" t="s">
        <v>82</v>
      </c>
      <c r="AW218" s="13" t="s">
        <v>35</v>
      </c>
      <c r="AX218" s="13" t="s">
        <v>73</v>
      </c>
      <c r="AY218" s="220" t="s">
        <v>138</v>
      </c>
    </row>
    <row r="219" spans="1:65" s="15" customFormat="1" ht="11.25">
      <c r="B219" s="243"/>
      <c r="C219" s="244"/>
      <c r="D219" s="206" t="s">
        <v>150</v>
      </c>
      <c r="E219" s="245" t="s">
        <v>19</v>
      </c>
      <c r="F219" s="246" t="s">
        <v>314</v>
      </c>
      <c r="G219" s="244"/>
      <c r="H219" s="245" t="s">
        <v>19</v>
      </c>
      <c r="I219" s="247"/>
      <c r="J219" s="244"/>
      <c r="K219" s="244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150</v>
      </c>
      <c r="AU219" s="252" t="s">
        <v>80</v>
      </c>
      <c r="AV219" s="15" t="s">
        <v>80</v>
      </c>
      <c r="AW219" s="15" t="s">
        <v>35</v>
      </c>
      <c r="AX219" s="15" t="s">
        <v>73</v>
      </c>
      <c r="AY219" s="252" t="s">
        <v>138</v>
      </c>
    </row>
    <row r="220" spans="1:65" s="13" customFormat="1" ht="11.25">
      <c r="B220" s="210"/>
      <c r="C220" s="211"/>
      <c r="D220" s="206" t="s">
        <v>150</v>
      </c>
      <c r="E220" s="212" t="s">
        <v>19</v>
      </c>
      <c r="F220" s="213" t="s">
        <v>80</v>
      </c>
      <c r="G220" s="211"/>
      <c r="H220" s="214">
        <v>1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150</v>
      </c>
      <c r="AU220" s="220" t="s">
        <v>80</v>
      </c>
      <c r="AV220" s="13" t="s">
        <v>82</v>
      </c>
      <c r="AW220" s="13" t="s">
        <v>35</v>
      </c>
      <c r="AX220" s="13" t="s">
        <v>73</v>
      </c>
      <c r="AY220" s="220" t="s">
        <v>138</v>
      </c>
    </row>
    <row r="221" spans="1:65" s="14" customFormat="1" ht="11.25">
      <c r="B221" s="221"/>
      <c r="C221" s="222"/>
      <c r="D221" s="206" t="s">
        <v>150</v>
      </c>
      <c r="E221" s="223" t="s">
        <v>19</v>
      </c>
      <c r="F221" s="224" t="s">
        <v>152</v>
      </c>
      <c r="G221" s="222"/>
      <c r="H221" s="225">
        <v>3</v>
      </c>
      <c r="I221" s="226"/>
      <c r="J221" s="222"/>
      <c r="K221" s="222"/>
      <c r="L221" s="227"/>
      <c r="M221" s="253"/>
      <c r="N221" s="254"/>
      <c r="O221" s="254"/>
      <c r="P221" s="254"/>
      <c r="Q221" s="254"/>
      <c r="R221" s="254"/>
      <c r="S221" s="254"/>
      <c r="T221" s="255"/>
      <c r="AT221" s="231" t="s">
        <v>150</v>
      </c>
      <c r="AU221" s="231" t="s">
        <v>80</v>
      </c>
      <c r="AV221" s="14" t="s">
        <v>146</v>
      </c>
      <c r="AW221" s="14" t="s">
        <v>35</v>
      </c>
      <c r="AX221" s="14" t="s">
        <v>80</v>
      </c>
      <c r="AY221" s="231" t="s">
        <v>138</v>
      </c>
    </row>
    <row r="222" spans="1:65" s="2" customFormat="1" ht="6.95" customHeight="1">
      <c r="A222" s="35"/>
      <c r="B222" s="48"/>
      <c r="C222" s="49"/>
      <c r="D222" s="49"/>
      <c r="E222" s="49"/>
      <c r="F222" s="49"/>
      <c r="G222" s="49"/>
      <c r="H222" s="49"/>
      <c r="I222" s="143"/>
      <c r="J222" s="49"/>
      <c r="K222" s="49"/>
      <c r="L222" s="40"/>
      <c r="M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</row>
  </sheetData>
  <sheetProtection algorithmName="SHA-512" hashValue="brhwxECgCRCNVKV83lCip78PHG3FRBZIlcU/TjdnF+lPiCqN1SuSeXhSfyYdTXGHNgWrw2nU98GGSQKKJgakKw==" saltValue="dOqsNjiJmKHCbrxcU9TtzHAlspn2lfYKc859rY4Hj6YWDQFrvOWFffP5OYWaSYXk0FZW4Wu95ZgaDFZizzoKxQ==" spinCount="100000" sheet="1" objects="1" scenarios="1" formatColumns="0" formatRows="0" autoFilter="0"/>
  <autoFilter ref="C87:K22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8" t="s">
        <v>90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111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79" t="str">
        <f>'Rekapitulace stavby'!K6</f>
        <v>Oprava mostních objektů na trati Frýdek Místek - Český Těšín</v>
      </c>
      <c r="F7" s="380"/>
      <c r="G7" s="380"/>
      <c r="H7" s="380"/>
      <c r="I7" s="109"/>
      <c r="L7" s="21"/>
    </row>
    <row r="8" spans="1:46" s="1" customFormat="1" ht="12" customHeight="1">
      <c r="B8" s="21"/>
      <c r="D8" s="115" t="s">
        <v>112</v>
      </c>
      <c r="I8" s="109"/>
      <c r="L8" s="21"/>
    </row>
    <row r="9" spans="1:46" s="2" customFormat="1" ht="16.5" customHeight="1">
      <c r="A9" s="35"/>
      <c r="B9" s="40"/>
      <c r="C9" s="35"/>
      <c r="D9" s="35"/>
      <c r="E9" s="379" t="s">
        <v>113</v>
      </c>
      <c r="F9" s="381"/>
      <c r="G9" s="381"/>
      <c r="H9" s="381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114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2" t="s">
        <v>315</v>
      </c>
      <c r="F11" s="381"/>
      <c r="G11" s="381"/>
      <c r="H11" s="381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 t="str">
        <f>'Rekapitulace stavby'!AN8</f>
        <v>30. 3. 2020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25</v>
      </c>
      <c r="E16" s="35"/>
      <c r="F16" s="35"/>
      <c r="G16" s="35"/>
      <c r="H16" s="35"/>
      <c r="I16" s="118" t="s">
        <v>26</v>
      </c>
      <c r="J16" s="104" t="s">
        <v>27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8" t="s">
        <v>29</v>
      </c>
      <c r="J17" s="104" t="s">
        <v>30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31</v>
      </c>
      <c r="E19" s="35"/>
      <c r="F19" s="35"/>
      <c r="G19" s="35"/>
      <c r="H19" s="35"/>
      <c r="I19" s="118" t="s">
        <v>26</v>
      </c>
      <c r="J19" s="31" t="str">
        <f>'Rekapitulace stavby'!AN13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3" t="str">
        <f>'Rekapitulace stavby'!E14</f>
        <v>Vyplň údaj</v>
      </c>
      <c r="F20" s="384"/>
      <c r="G20" s="384"/>
      <c r="H20" s="384"/>
      <c r="I20" s="118" t="s">
        <v>29</v>
      </c>
      <c r="J20" s="31" t="str">
        <f>'Rekapitulace stavby'!AN14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33</v>
      </c>
      <c r="E22" s="35"/>
      <c r="F22" s="35"/>
      <c r="G22" s="35"/>
      <c r="H22" s="35"/>
      <c r="I22" s="118" t="s">
        <v>26</v>
      </c>
      <c r="J22" s="104" t="str">
        <f>IF('Rekapitulace stavby'!AN16="","",'Rekapitulace stavby'!AN16)</f>
        <v/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8" t="s">
        <v>29</v>
      </c>
      <c r="J23" s="104" t="str">
        <f>IF('Rekapitulace stavby'!AN17="","",'Rekapitulace stavby'!AN17)</f>
        <v/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36</v>
      </c>
      <c r="E25" s="35"/>
      <c r="F25" s="35"/>
      <c r="G25" s="35"/>
      <c r="H25" s="35"/>
      <c r="I25" s="118" t="s">
        <v>26</v>
      </c>
      <c r="J25" s="104" t="str">
        <f>IF('Rekapitulace stavby'!AN19="","",'Rekapitulace stavby'!AN19)</f>
        <v/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8" t="s">
        <v>29</v>
      </c>
      <c r="J26" s="104" t="str">
        <f>IF('Rekapitulace stavby'!AN20="","",'Rekapitulace stavby'!AN20)</f>
        <v/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37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85" t="s">
        <v>19</v>
      </c>
      <c r="F29" s="385"/>
      <c r="G29" s="385"/>
      <c r="H29" s="385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116"/>
      <c r="J32" s="127">
        <f>ROUND(J96,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9" t="s">
        <v>40</v>
      </c>
      <c r="J34" s="128" t="s">
        <v>42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43</v>
      </c>
      <c r="E35" s="115" t="s">
        <v>44</v>
      </c>
      <c r="F35" s="131">
        <f>ROUND((SUM(BE96:BE374)),  2)</f>
        <v>0</v>
      </c>
      <c r="G35" s="35"/>
      <c r="H35" s="35"/>
      <c r="I35" s="132">
        <v>0.21</v>
      </c>
      <c r="J35" s="131">
        <f>ROUND(((SUM(BE96:BE374))*I35),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45</v>
      </c>
      <c r="F36" s="131">
        <f>ROUND((SUM(BF96:BF374)),  2)</f>
        <v>0</v>
      </c>
      <c r="G36" s="35"/>
      <c r="H36" s="35"/>
      <c r="I36" s="132">
        <v>0.15</v>
      </c>
      <c r="J36" s="131">
        <f>ROUND(((SUM(BF96:BF374))*I36),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46</v>
      </c>
      <c r="F37" s="131">
        <f>ROUND((SUM(BG96:BG374)),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47</v>
      </c>
      <c r="F38" s="131">
        <f>ROUND((SUM(BH96:BH374)),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48</v>
      </c>
      <c r="F39" s="131">
        <f>ROUND((SUM(BI96:BI374)),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49</v>
      </c>
      <c r="E41" s="135"/>
      <c r="F41" s="135"/>
      <c r="G41" s="136" t="s">
        <v>50</v>
      </c>
      <c r="H41" s="137" t="s">
        <v>51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6" t="str">
        <f>E7</f>
        <v>Oprava mostních objektů na trati Frýdek Místek - Český Těšín</v>
      </c>
      <c r="F50" s="387"/>
      <c r="G50" s="387"/>
      <c r="H50" s="387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112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6" t="s">
        <v>113</v>
      </c>
      <c r="F52" s="388"/>
      <c r="G52" s="388"/>
      <c r="H52" s="388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114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0" t="str">
        <f>E11</f>
        <v>SO 01.2 - propustek v km 129,371</v>
      </c>
      <c r="F54" s="388"/>
      <c r="G54" s="388"/>
      <c r="H54" s="388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118" t="s">
        <v>23</v>
      </c>
      <c r="J56" s="60" t="str">
        <f>IF(J14="","",J14)</f>
        <v>30. 3. 2020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 OŘ Ostrava</v>
      </c>
      <c r="G58" s="37"/>
      <c r="H58" s="37"/>
      <c r="I58" s="118" t="s">
        <v>33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118" t="s">
        <v>36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117</v>
      </c>
      <c r="D61" s="148"/>
      <c r="E61" s="148"/>
      <c r="F61" s="148"/>
      <c r="G61" s="148"/>
      <c r="H61" s="148"/>
      <c r="I61" s="149"/>
      <c r="J61" s="150" t="s">
        <v>118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71</v>
      </c>
      <c r="D63" s="37"/>
      <c r="E63" s="37"/>
      <c r="F63" s="37"/>
      <c r="G63" s="37"/>
      <c r="H63" s="37"/>
      <c r="I63" s="116"/>
      <c r="J63" s="78">
        <f>J96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119</v>
      </c>
    </row>
    <row r="64" spans="1:47" s="9" customFormat="1" ht="24.95" customHeight="1">
      <c r="B64" s="152"/>
      <c r="C64" s="153"/>
      <c r="D64" s="154" t="s">
        <v>120</v>
      </c>
      <c r="E64" s="155"/>
      <c r="F64" s="155"/>
      <c r="G64" s="155"/>
      <c r="H64" s="155"/>
      <c r="I64" s="156"/>
      <c r="J64" s="157">
        <f>J97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316</v>
      </c>
      <c r="E65" s="161"/>
      <c r="F65" s="161"/>
      <c r="G65" s="161"/>
      <c r="H65" s="161"/>
      <c r="I65" s="162"/>
      <c r="J65" s="163">
        <f>J98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317</v>
      </c>
      <c r="E66" s="161"/>
      <c r="F66" s="161"/>
      <c r="G66" s="161"/>
      <c r="H66" s="161"/>
      <c r="I66" s="162"/>
      <c r="J66" s="163">
        <f>J200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318</v>
      </c>
      <c r="E67" s="161"/>
      <c r="F67" s="161"/>
      <c r="G67" s="161"/>
      <c r="H67" s="161"/>
      <c r="I67" s="162"/>
      <c r="J67" s="163">
        <f>J243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319</v>
      </c>
      <c r="E68" s="161"/>
      <c r="F68" s="161"/>
      <c r="G68" s="161"/>
      <c r="H68" s="161"/>
      <c r="I68" s="162"/>
      <c r="J68" s="163">
        <f>J249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320</v>
      </c>
      <c r="E69" s="161"/>
      <c r="F69" s="161"/>
      <c r="G69" s="161"/>
      <c r="H69" s="161"/>
      <c r="I69" s="162"/>
      <c r="J69" s="163">
        <f>J264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321</v>
      </c>
      <c r="E70" s="161"/>
      <c r="F70" s="161"/>
      <c r="G70" s="161"/>
      <c r="H70" s="161"/>
      <c r="I70" s="162"/>
      <c r="J70" s="163">
        <f>J299</f>
        <v>0</v>
      </c>
      <c r="K70" s="98"/>
      <c r="L70" s="164"/>
    </row>
    <row r="71" spans="1:31" s="10" customFormat="1" ht="19.899999999999999" customHeight="1">
      <c r="B71" s="159"/>
      <c r="C71" s="98"/>
      <c r="D71" s="160" t="s">
        <v>322</v>
      </c>
      <c r="E71" s="161"/>
      <c r="F71" s="161"/>
      <c r="G71" s="161"/>
      <c r="H71" s="161"/>
      <c r="I71" s="162"/>
      <c r="J71" s="163">
        <f>J336</f>
        <v>0</v>
      </c>
      <c r="K71" s="98"/>
      <c r="L71" s="164"/>
    </row>
    <row r="72" spans="1:31" s="9" customFormat="1" ht="24.95" customHeight="1">
      <c r="B72" s="152"/>
      <c r="C72" s="153"/>
      <c r="D72" s="154" t="s">
        <v>323</v>
      </c>
      <c r="E72" s="155"/>
      <c r="F72" s="155"/>
      <c r="G72" s="155"/>
      <c r="H72" s="155"/>
      <c r="I72" s="156"/>
      <c r="J72" s="157">
        <f>J339</f>
        <v>0</v>
      </c>
      <c r="K72" s="153"/>
      <c r="L72" s="158"/>
    </row>
    <row r="73" spans="1:31" s="10" customFormat="1" ht="19.899999999999999" customHeight="1">
      <c r="B73" s="159"/>
      <c r="C73" s="98"/>
      <c r="D73" s="160" t="s">
        <v>324</v>
      </c>
      <c r="E73" s="161"/>
      <c r="F73" s="161"/>
      <c r="G73" s="161"/>
      <c r="H73" s="161"/>
      <c r="I73" s="162"/>
      <c r="J73" s="163">
        <f>J340</f>
        <v>0</v>
      </c>
      <c r="K73" s="98"/>
      <c r="L73" s="164"/>
    </row>
    <row r="74" spans="1:31" s="10" customFormat="1" ht="19.899999999999999" customHeight="1">
      <c r="B74" s="159"/>
      <c r="C74" s="98"/>
      <c r="D74" s="160" t="s">
        <v>325</v>
      </c>
      <c r="E74" s="161"/>
      <c r="F74" s="161"/>
      <c r="G74" s="161"/>
      <c r="H74" s="161"/>
      <c r="I74" s="162"/>
      <c r="J74" s="163">
        <f>J364</f>
        <v>0</v>
      </c>
      <c r="K74" s="98"/>
      <c r="L74" s="164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48"/>
      <c r="C76" s="49"/>
      <c r="D76" s="49"/>
      <c r="E76" s="49"/>
      <c r="F76" s="49"/>
      <c r="G76" s="49"/>
      <c r="H76" s="49"/>
      <c r="I76" s="143"/>
      <c r="J76" s="49"/>
      <c r="K76" s="49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5" customHeight="1">
      <c r="A80" s="35"/>
      <c r="B80" s="50"/>
      <c r="C80" s="51"/>
      <c r="D80" s="51"/>
      <c r="E80" s="51"/>
      <c r="F80" s="51"/>
      <c r="G80" s="51"/>
      <c r="H80" s="51"/>
      <c r="I80" s="146"/>
      <c r="J80" s="51"/>
      <c r="K80" s="51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5" customHeight="1">
      <c r="A81" s="35"/>
      <c r="B81" s="36"/>
      <c r="C81" s="24" t="s">
        <v>123</v>
      </c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6.5" customHeight="1">
      <c r="A84" s="35"/>
      <c r="B84" s="36"/>
      <c r="C84" s="37"/>
      <c r="D84" s="37"/>
      <c r="E84" s="386" t="str">
        <f>E7</f>
        <v>Oprava mostních objektů na trati Frýdek Místek - Český Těšín</v>
      </c>
      <c r="F84" s="387"/>
      <c r="G84" s="387"/>
      <c r="H84" s="38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1" customFormat="1" ht="12" customHeight="1">
      <c r="B85" s="22"/>
      <c r="C85" s="30" t="s">
        <v>112</v>
      </c>
      <c r="D85" s="23"/>
      <c r="E85" s="23"/>
      <c r="F85" s="23"/>
      <c r="G85" s="23"/>
      <c r="H85" s="23"/>
      <c r="I85" s="109"/>
      <c r="J85" s="23"/>
      <c r="K85" s="23"/>
      <c r="L85" s="21"/>
    </row>
    <row r="86" spans="1:63" s="2" customFormat="1" ht="16.5" customHeight="1">
      <c r="A86" s="35"/>
      <c r="B86" s="36"/>
      <c r="C86" s="37"/>
      <c r="D86" s="37"/>
      <c r="E86" s="386" t="s">
        <v>113</v>
      </c>
      <c r="F86" s="388"/>
      <c r="G86" s="388"/>
      <c r="H86" s="388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2" customHeight="1">
      <c r="A87" s="35"/>
      <c r="B87" s="36"/>
      <c r="C87" s="30" t="s">
        <v>114</v>
      </c>
      <c r="D87" s="37"/>
      <c r="E87" s="37"/>
      <c r="F87" s="37"/>
      <c r="G87" s="37"/>
      <c r="H87" s="37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6.5" customHeight="1">
      <c r="A88" s="35"/>
      <c r="B88" s="36"/>
      <c r="C88" s="37"/>
      <c r="D88" s="37"/>
      <c r="E88" s="340" t="str">
        <f>E11</f>
        <v>SO 01.2 - propustek v km 129,371</v>
      </c>
      <c r="F88" s="388"/>
      <c r="G88" s="388"/>
      <c r="H88" s="388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116"/>
      <c r="J89" s="37"/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2" customHeight="1">
      <c r="A90" s="35"/>
      <c r="B90" s="36"/>
      <c r="C90" s="30" t="s">
        <v>21</v>
      </c>
      <c r="D90" s="37"/>
      <c r="E90" s="37"/>
      <c r="F90" s="28" t="str">
        <f>F14</f>
        <v>OŘ Ostrava</v>
      </c>
      <c r="G90" s="37"/>
      <c r="H90" s="37"/>
      <c r="I90" s="118" t="s">
        <v>23</v>
      </c>
      <c r="J90" s="60" t="str">
        <f>IF(J14="","",J14)</f>
        <v>30. 3. 2020</v>
      </c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116"/>
      <c r="J91" s="37"/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25</v>
      </c>
      <c r="D92" s="37"/>
      <c r="E92" s="37"/>
      <c r="F92" s="28" t="str">
        <f>E17</f>
        <v>Správa železnic s.o OŘ Ostrava</v>
      </c>
      <c r="G92" s="37"/>
      <c r="H92" s="37"/>
      <c r="I92" s="118" t="s">
        <v>33</v>
      </c>
      <c r="J92" s="33" t="str">
        <f>E23</f>
        <v xml:space="preserve"> </v>
      </c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5.2" customHeight="1">
      <c r="A93" s="35"/>
      <c r="B93" s="36"/>
      <c r="C93" s="30" t="s">
        <v>31</v>
      </c>
      <c r="D93" s="37"/>
      <c r="E93" s="37"/>
      <c r="F93" s="28" t="str">
        <f>IF(E20="","",E20)</f>
        <v>Vyplň údaj</v>
      </c>
      <c r="G93" s="37"/>
      <c r="H93" s="37"/>
      <c r="I93" s="118" t="s">
        <v>36</v>
      </c>
      <c r="J93" s="33" t="str">
        <f>E26</f>
        <v xml:space="preserve"> </v>
      </c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2" customFormat="1" ht="10.35" customHeight="1">
      <c r="A94" s="35"/>
      <c r="B94" s="36"/>
      <c r="C94" s="37"/>
      <c r="D94" s="37"/>
      <c r="E94" s="37"/>
      <c r="F94" s="37"/>
      <c r="G94" s="37"/>
      <c r="H94" s="37"/>
      <c r="I94" s="116"/>
      <c r="J94" s="37"/>
      <c r="K94" s="37"/>
      <c r="L94" s="11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63" s="11" customFormat="1" ht="29.25" customHeight="1">
      <c r="A95" s="165"/>
      <c r="B95" s="166"/>
      <c r="C95" s="167" t="s">
        <v>124</v>
      </c>
      <c r="D95" s="168" t="s">
        <v>58</v>
      </c>
      <c r="E95" s="168" t="s">
        <v>54</v>
      </c>
      <c r="F95" s="168" t="s">
        <v>55</v>
      </c>
      <c r="G95" s="168" t="s">
        <v>125</v>
      </c>
      <c r="H95" s="168" t="s">
        <v>126</v>
      </c>
      <c r="I95" s="169" t="s">
        <v>127</v>
      </c>
      <c r="J95" s="168" t="s">
        <v>118</v>
      </c>
      <c r="K95" s="170" t="s">
        <v>128</v>
      </c>
      <c r="L95" s="171"/>
      <c r="M95" s="69" t="s">
        <v>19</v>
      </c>
      <c r="N95" s="70" t="s">
        <v>43</v>
      </c>
      <c r="O95" s="70" t="s">
        <v>129</v>
      </c>
      <c r="P95" s="70" t="s">
        <v>130</v>
      </c>
      <c r="Q95" s="70" t="s">
        <v>131</v>
      </c>
      <c r="R95" s="70" t="s">
        <v>132</v>
      </c>
      <c r="S95" s="70" t="s">
        <v>133</v>
      </c>
      <c r="T95" s="71" t="s">
        <v>134</v>
      </c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</row>
    <row r="96" spans="1:63" s="2" customFormat="1" ht="22.9" customHeight="1">
      <c r="A96" s="35"/>
      <c r="B96" s="36"/>
      <c r="C96" s="76" t="s">
        <v>135</v>
      </c>
      <c r="D96" s="37"/>
      <c r="E96" s="37"/>
      <c r="F96" s="37"/>
      <c r="G96" s="37"/>
      <c r="H96" s="37"/>
      <c r="I96" s="116"/>
      <c r="J96" s="172">
        <f>BK96</f>
        <v>0</v>
      </c>
      <c r="K96" s="37"/>
      <c r="L96" s="40"/>
      <c r="M96" s="72"/>
      <c r="N96" s="173"/>
      <c r="O96" s="73"/>
      <c r="P96" s="174">
        <f>P97+P339</f>
        <v>0</v>
      </c>
      <c r="Q96" s="73"/>
      <c r="R96" s="174">
        <f>R97+R339</f>
        <v>329.43083606999994</v>
      </c>
      <c r="S96" s="73"/>
      <c r="T96" s="175">
        <f>T97+T339</f>
        <v>92.360459999999989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72</v>
      </c>
      <c r="AU96" s="18" t="s">
        <v>119</v>
      </c>
      <c r="BK96" s="176">
        <f>BK97+BK339</f>
        <v>0</v>
      </c>
    </row>
    <row r="97" spans="1:65" s="12" customFormat="1" ht="25.9" customHeight="1">
      <c r="B97" s="177"/>
      <c r="C97" s="178"/>
      <c r="D97" s="179" t="s">
        <v>72</v>
      </c>
      <c r="E97" s="180" t="s">
        <v>136</v>
      </c>
      <c r="F97" s="180" t="s">
        <v>137</v>
      </c>
      <c r="G97" s="178"/>
      <c r="H97" s="178"/>
      <c r="I97" s="181"/>
      <c r="J97" s="182">
        <f>BK97</f>
        <v>0</v>
      </c>
      <c r="K97" s="178"/>
      <c r="L97" s="183"/>
      <c r="M97" s="184"/>
      <c r="N97" s="185"/>
      <c r="O97" s="185"/>
      <c r="P97" s="186">
        <f>P98+P200+P243+P249+P264+P299+P336</f>
        <v>0</v>
      </c>
      <c r="Q97" s="185"/>
      <c r="R97" s="186">
        <f>R98+R200+R243+R249+R264+R299+R336</f>
        <v>329.11673606999994</v>
      </c>
      <c r="S97" s="185"/>
      <c r="T97" s="187">
        <f>T98+T200+T243+T249+T264+T299+T336</f>
        <v>92.360459999999989</v>
      </c>
      <c r="AR97" s="188" t="s">
        <v>80</v>
      </c>
      <c r="AT97" s="189" t="s">
        <v>72</v>
      </c>
      <c r="AU97" s="189" t="s">
        <v>73</v>
      </c>
      <c r="AY97" s="188" t="s">
        <v>138</v>
      </c>
      <c r="BK97" s="190">
        <f>BK98+BK200+BK243+BK249+BK264+BK299+BK336</f>
        <v>0</v>
      </c>
    </row>
    <row r="98" spans="1:65" s="12" customFormat="1" ht="22.9" customHeight="1">
      <c r="B98" s="177"/>
      <c r="C98" s="178"/>
      <c r="D98" s="179" t="s">
        <v>72</v>
      </c>
      <c r="E98" s="191" t="s">
        <v>80</v>
      </c>
      <c r="F98" s="191" t="s">
        <v>326</v>
      </c>
      <c r="G98" s="178"/>
      <c r="H98" s="178"/>
      <c r="I98" s="181"/>
      <c r="J98" s="192">
        <f>BK98</f>
        <v>0</v>
      </c>
      <c r="K98" s="178"/>
      <c r="L98" s="183"/>
      <c r="M98" s="184"/>
      <c r="N98" s="185"/>
      <c r="O98" s="185"/>
      <c r="P98" s="186">
        <f>SUM(P99:P199)</f>
        <v>0</v>
      </c>
      <c r="Q98" s="185"/>
      <c r="R98" s="186">
        <f>SUM(R99:R199)</f>
        <v>210.46399999999997</v>
      </c>
      <c r="S98" s="185"/>
      <c r="T98" s="187">
        <f>SUM(T99:T199)</f>
        <v>5.0999999999999995E-3</v>
      </c>
      <c r="AR98" s="188" t="s">
        <v>80</v>
      </c>
      <c r="AT98" s="189" t="s">
        <v>72</v>
      </c>
      <c r="AU98" s="189" t="s">
        <v>80</v>
      </c>
      <c r="AY98" s="188" t="s">
        <v>138</v>
      </c>
      <c r="BK98" s="190">
        <f>SUM(BK99:BK199)</f>
        <v>0</v>
      </c>
    </row>
    <row r="99" spans="1:65" s="2" customFormat="1" ht="21.75" customHeight="1">
      <c r="A99" s="35"/>
      <c r="B99" s="36"/>
      <c r="C99" s="193" t="s">
        <v>80</v>
      </c>
      <c r="D99" s="193" t="s">
        <v>141</v>
      </c>
      <c r="E99" s="194" t="s">
        <v>327</v>
      </c>
      <c r="F99" s="195" t="s">
        <v>328</v>
      </c>
      <c r="G99" s="196" t="s">
        <v>170</v>
      </c>
      <c r="H99" s="197">
        <v>40</v>
      </c>
      <c r="I99" s="198"/>
      <c r="J99" s="199">
        <f>ROUND(I99*H99,2)</f>
        <v>0</v>
      </c>
      <c r="K99" s="195" t="s">
        <v>329</v>
      </c>
      <c r="L99" s="40"/>
      <c r="M99" s="200" t="s">
        <v>19</v>
      </c>
      <c r="N99" s="201" t="s">
        <v>44</v>
      </c>
      <c r="O99" s="65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146</v>
      </c>
      <c r="AT99" s="204" t="s">
        <v>141</v>
      </c>
      <c r="AU99" s="204" t="s">
        <v>82</v>
      </c>
      <c r="AY99" s="18" t="s">
        <v>138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80</v>
      </c>
      <c r="BK99" s="205">
        <f>ROUND(I99*H99,2)</f>
        <v>0</v>
      </c>
      <c r="BL99" s="18" t="s">
        <v>146</v>
      </c>
      <c r="BM99" s="204" t="s">
        <v>330</v>
      </c>
    </row>
    <row r="100" spans="1:65" s="2" customFormat="1" ht="19.5">
      <c r="A100" s="35"/>
      <c r="B100" s="36"/>
      <c r="C100" s="37"/>
      <c r="D100" s="206" t="s">
        <v>148</v>
      </c>
      <c r="E100" s="37"/>
      <c r="F100" s="207" t="s">
        <v>331</v>
      </c>
      <c r="G100" s="37"/>
      <c r="H100" s="37"/>
      <c r="I100" s="116"/>
      <c r="J100" s="37"/>
      <c r="K100" s="37"/>
      <c r="L100" s="40"/>
      <c r="M100" s="208"/>
      <c r="N100" s="20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148</v>
      </c>
      <c r="AU100" s="18" t="s">
        <v>82</v>
      </c>
    </row>
    <row r="101" spans="1:65" s="13" customFormat="1" ht="11.25">
      <c r="B101" s="210"/>
      <c r="C101" s="211"/>
      <c r="D101" s="206" t="s">
        <v>150</v>
      </c>
      <c r="E101" s="212" t="s">
        <v>19</v>
      </c>
      <c r="F101" s="213" t="s">
        <v>332</v>
      </c>
      <c r="G101" s="211"/>
      <c r="H101" s="214">
        <v>40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150</v>
      </c>
      <c r="AU101" s="220" t="s">
        <v>82</v>
      </c>
      <c r="AV101" s="13" t="s">
        <v>82</v>
      </c>
      <c r="AW101" s="13" t="s">
        <v>35</v>
      </c>
      <c r="AX101" s="13" t="s">
        <v>73</v>
      </c>
      <c r="AY101" s="220" t="s">
        <v>138</v>
      </c>
    </row>
    <row r="102" spans="1:65" s="14" customFormat="1" ht="11.25">
      <c r="B102" s="221"/>
      <c r="C102" s="222"/>
      <c r="D102" s="206" t="s">
        <v>150</v>
      </c>
      <c r="E102" s="223" t="s">
        <v>19</v>
      </c>
      <c r="F102" s="224" t="s">
        <v>152</v>
      </c>
      <c r="G102" s="222"/>
      <c r="H102" s="225">
        <v>40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150</v>
      </c>
      <c r="AU102" s="231" t="s">
        <v>82</v>
      </c>
      <c r="AV102" s="14" t="s">
        <v>146</v>
      </c>
      <c r="AW102" s="14" t="s">
        <v>35</v>
      </c>
      <c r="AX102" s="14" t="s">
        <v>80</v>
      </c>
      <c r="AY102" s="231" t="s">
        <v>138</v>
      </c>
    </row>
    <row r="103" spans="1:65" s="2" customFormat="1" ht="16.5" customHeight="1">
      <c r="A103" s="35"/>
      <c r="B103" s="36"/>
      <c r="C103" s="193" t="s">
        <v>82</v>
      </c>
      <c r="D103" s="193" t="s">
        <v>141</v>
      </c>
      <c r="E103" s="194" t="s">
        <v>333</v>
      </c>
      <c r="F103" s="195" t="s">
        <v>334</v>
      </c>
      <c r="G103" s="196" t="s">
        <v>144</v>
      </c>
      <c r="H103" s="197">
        <v>0.4</v>
      </c>
      <c r="I103" s="198"/>
      <c r="J103" s="199">
        <f>ROUND(I103*H103,2)</f>
        <v>0</v>
      </c>
      <c r="K103" s="195" t="s">
        <v>329</v>
      </c>
      <c r="L103" s="40"/>
      <c r="M103" s="200" t="s">
        <v>19</v>
      </c>
      <c r="N103" s="201" t="s">
        <v>44</v>
      </c>
      <c r="O103" s="65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146</v>
      </c>
      <c r="AT103" s="204" t="s">
        <v>141</v>
      </c>
      <c r="AU103" s="204" t="s">
        <v>82</v>
      </c>
      <c r="AY103" s="18" t="s">
        <v>138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80</v>
      </c>
      <c r="BK103" s="205">
        <f>ROUND(I103*H103,2)</f>
        <v>0</v>
      </c>
      <c r="BL103" s="18" t="s">
        <v>146</v>
      </c>
      <c r="BM103" s="204" t="s">
        <v>335</v>
      </c>
    </row>
    <row r="104" spans="1:65" s="2" customFormat="1" ht="19.5">
      <c r="A104" s="35"/>
      <c r="B104" s="36"/>
      <c r="C104" s="37"/>
      <c r="D104" s="206" t="s">
        <v>148</v>
      </c>
      <c r="E104" s="37"/>
      <c r="F104" s="207" t="s">
        <v>336</v>
      </c>
      <c r="G104" s="37"/>
      <c r="H104" s="37"/>
      <c r="I104" s="116"/>
      <c r="J104" s="37"/>
      <c r="K104" s="37"/>
      <c r="L104" s="40"/>
      <c r="M104" s="208"/>
      <c r="N104" s="209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148</v>
      </c>
      <c r="AU104" s="18" t="s">
        <v>82</v>
      </c>
    </row>
    <row r="105" spans="1:65" s="13" customFormat="1" ht="11.25">
      <c r="B105" s="210"/>
      <c r="C105" s="211"/>
      <c r="D105" s="206" t="s">
        <v>150</v>
      </c>
      <c r="E105" s="212" t="s">
        <v>19</v>
      </c>
      <c r="F105" s="213" t="s">
        <v>337</v>
      </c>
      <c r="G105" s="211"/>
      <c r="H105" s="214">
        <v>0.4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150</v>
      </c>
      <c r="AU105" s="220" t="s">
        <v>82</v>
      </c>
      <c r="AV105" s="13" t="s">
        <v>82</v>
      </c>
      <c r="AW105" s="13" t="s">
        <v>35</v>
      </c>
      <c r="AX105" s="13" t="s">
        <v>73</v>
      </c>
      <c r="AY105" s="220" t="s">
        <v>138</v>
      </c>
    </row>
    <row r="106" spans="1:65" s="14" customFormat="1" ht="11.25">
      <c r="B106" s="221"/>
      <c r="C106" s="222"/>
      <c r="D106" s="206" t="s">
        <v>150</v>
      </c>
      <c r="E106" s="223" t="s">
        <v>19</v>
      </c>
      <c r="F106" s="224" t="s">
        <v>152</v>
      </c>
      <c r="G106" s="222"/>
      <c r="H106" s="225">
        <v>0.4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AT106" s="231" t="s">
        <v>150</v>
      </c>
      <c r="AU106" s="231" t="s">
        <v>82</v>
      </c>
      <c r="AV106" s="14" t="s">
        <v>146</v>
      </c>
      <c r="AW106" s="14" t="s">
        <v>35</v>
      </c>
      <c r="AX106" s="14" t="s">
        <v>80</v>
      </c>
      <c r="AY106" s="231" t="s">
        <v>138</v>
      </c>
    </row>
    <row r="107" spans="1:65" s="2" customFormat="1" ht="16.5" customHeight="1">
      <c r="A107" s="35"/>
      <c r="B107" s="36"/>
      <c r="C107" s="193" t="s">
        <v>160</v>
      </c>
      <c r="D107" s="193" t="s">
        <v>141</v>
      </c>
      <c r="E107" s="194" t="s">
        <v>338</v>
      </c>
      <c r="F107" s="195" t="s">
        <v>339</v>
      </c>
      <c r="G107" s="196" t="s">
        <v>216</v>
      </c>
      <c r="H107" s="197">
        <v>20</v>
      </c>
      <c r="I107" s="198"/>
      <c r="J107" s="199">
        <f>ROUND(I107*H107,2)</f>
        <v>0</v>
      </c>
      <c r="K107" s="195" t="s">
        <v>329</v>
      </c>
      <c r="L107" s="40"/>
      <c r="M107" s="200" t="s">
        <v>19</v>
      </c>
      <c r="N107" s="201" t="s">
        <v>44</v>
      </c>
      <c r="O107" s="65"/>
      <c r="P107" s="202">
        <f>O107*H107</f>
        <v>0</v>
      </c>
      <c r="Q107" s="202">
        <v>1.7500000000000002E-2</v>
      </c>
      <c r="R107" s="202">
        <f>Q107*H107</f>
        <v>0.35000000000000003</v>
      </c>
      <c r="S107" s="202">
        <v>0</v>
      </c>
      <c r="T107" s="20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146</v>
      </c>
      <c r="AT107" s="204" t="s">
        <v>141</v>
      </c>
      <c r="AU107" s="204" t="s">
        <v>82</v>
      </c>
      <c r="AY107" s="18" t="s">
        <v>138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80</v>
      </c>
      <c r="BK107" s="205">
        <f>ROUND(I107*H107,2)</f>
        <v>0</v>
      </c>
      <c r="BL107" s="18" t="s">
        <v>146</v>
      </c>
      <c r="BM107" s="204" t="s">
        <v>340</v>
      </c>
    </row>
    <row r="108" spans="1:65" s="2" customFormat="1" ht="11.25">
      <c r="A108" s="35"/>
      <c r="B108" s="36"/>
      <c r="C108" s="37"/>
      <c r="D108" s="206" t="s">
        <v>148</v>
      </c>
      <c r="E108" s="37"/>
      <c r="F108" s="207" t="s">
        <v>341</v>
      </c>
      <c r="G108" s="37"/>
      <c r="H108" s="37"/>
      <c r="I108" s="116"/>
      <c r="J108" s="37"/>
      <c r="K108" s="37"/>
      <c r="L108" s="40"/>
      <c r="M108" s="208"/>
      <c r="N108" s="209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148</v>
      </c>
      <c r="AU108" s="18" t="s">
        <v>82</v>
      </c>
    </row>
    <row r="109" spans="1:65" s="15" customFormat="1" ht="11.25">
      <c r="B109" s="243"/>
      <c r="C109" s="244"/>
      <c r="D109" s="206" t="s">
        <v>150</v>
      </c>
      <c r="E109" s="245" t="s">
        <v>19</v>
      </c>
      <c r="F109" s="246" t="s">
        <v>342</v>
      </c>
      <c r="G109" s="244"/>
      <c r="H109" s="245" t="s">
        <v>19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150</v>
      </c>
      <c r="AU109" s="252" t="s">
        <v>82</v>
      </c>
      <c r="AV109" s="15" t="s">
        <v>80</v>
      </c>
      <c r="AW109" s="15" t="s">
        <v>35</v>
      </c>
      <c r="AX109" s="15" t="s">
        <v>73</v>
      </c>
      <c r="AY109" s="252" t="s">
        <v>138</v>
      </c>
    </row>
    <row r="110" spans="1:65" s="13" customFormat="1" ht="11.25">
      <c r="B110" s="210"/>
      <c r="C110" s="211"/>
      <c r="D110" s="206" t="s">
        <v>150</v>
      </c>
      <c r="E110" s="212" t="s">
        <v>19</v>
      </c>
      <c r="F110" s="213" t="s">
        <v>278</v>
      </c>
      <c r="G110" s="211"/>
      <c r="H110" s="214">
        <v>20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150</v>
      </c>
      <c r="AU110" s="220" t="s">
        <v>82</v>
      </c>
      <c r="AV110" s="13" t="s">
        <v>82</v>
      </c>
      <c r="AW110" s="13" t="s">
        <v>35</v>
      </c>
      <c r="AX110" s="13" t="s">
        <v>73</v>
      </c>
      <c r="AY110" s="220" t="s">
        <v>138</v>
      </c>
    </row>
    <row r="111" spans="1:65" s="14" customFormat="1" ht="11.25">
      <c r="B111" s="221"/>
      <c r="C111" s="222"/>
      <c r="D111" s="206" t="s">
        <v>150</v>
      </c>
      <c r="E111" s="223" t="s">
        <v>19</v>
      </c>
      <c r="F111" s="224" t="s">
        <v>152</v>
      </c>
      <c r="G111" s="222"/>
      <c r="H111" s="225">
        <v>20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AT111" s="231" t="s">
        <v>150</v>
      </c>
      <c r="AU111" s="231" t="s">
        <v>82</v>
      </c>
      <c r="AV111" s="14" t="s">
        <v>146</v>
      </c>
      <c r="AW111" s="14" t="s">
        <v>35</v>
      </c>
      <c r="AX111" s="14" t="s">
        <v>80</v>
      </c>
      <c r="AY111" s="231" t="s">
        <v>138</v>
      </c>
    </row>
    <row r="112" spans="1:65" s="2" customFormat="1" ht="16.5" customHeight="1">
      <c r="A112" s="35"/>
      <c r="B112" s="36"/>
      <c r="C112" s="193" t="s">
        <v>146</v>
      </c>
      <c r="D112" s="193" t="s">
        <v>141</v>
      </c>
      <c r="E112" s="194" t="s">
        <v>343</v>
      </c>
      <c r="F112" s="195" t="s">
        <v>344</v>
      </c>
      <c r="G112" s="196" t="s">
        <v>345</v>
      </c>
      <c r="H112" s="197">
        <v>24</v>
      </c>
      <c r="I112" s="198"/>
      <c r="J112" s="199">
        <f>ROUND(I112*H112,2)</f>
        <v>0</v>
      </c>
      <c r="K112" s="195" t="s">
        <v>329</v>
      </c>
      <c r="L112" s="40"/>
      <c r="M112" s="200" t="s">
        <v>19</v>
      </c>
      <c r="N112" s="201" t="s">
        <v>44</v>
      </c>
      <c r="O112" s="65"/>
      <c r="P112" s="202">
        <f>O112*H112</f>
        <v>0</v>
      </c>
      <c r="Q112" s="202">
        <v>3.0000000000000001E-5</v>
      </c>
      <c r="R112" s="202">
        <f>Q112*H112</f>
        <v>7.2000000000000005E-4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146</v>
      </c>
      <c r="AT112" s="204" t="s">
        <v>141</v>
      </c>
      <c r="AU112" s="204" t="s">
        <v>82</v>
      </c>
      <c r="AY112" s="18" t="s">
        <v>138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8" t="s">
        <v>80</v>
      </c>
      <c r="BK112" s="205">
        <f>ROUND(I112*H112,2)</f>
        <v>0</v>
      </c>
      <c r="BL112" s="18" t="s">
        <v>146</v>
      </c>
      <c r="BM112" s="204" t="s">
        <v>346</v>
      </c>
    </row>
    <row r="113" spans="1:65" s="2" customFormat="1" ht="11.25">
      <c r="A113" s="35"/>
      <c r="B113" s="36"/>
      <c r="C113" s="37"/>
      <c r="D113" s="206" t="s">
        <v>148</v>
      </c>
      <c r="E113" s="37"/>
      <c r="F113" s="207" t="s">
        <v>347</v>
      </c>
      <c r="G113" s="37"/>
      <c r="H113" s="37"/>
      <c r="I113" s="116"/>
      <c r="J113" s="37"/>
      <c r="K113" s="37"/>
      <c r="L113" s="40"/>
      <c r="M113" s="208"/>
      <c r="N113" s="209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148</v>
      </c>
      <c r="AU113" s="18" t="s">
        <v>82</v>
      </c>
    </row>
    <row r="114" spans="1:65" s="15" customFormat="1" ht="11.25">
      <c r="B114" s="243"/>
      <c r="C114" s="244"/>
      <c r="D114" s="206" t="s">
        <v>150</v>
      </c>
      <c r="E114" s="245" t="s">
        <v>19</v>
      </c>
      <c r="F114" s="246" t="s">
        <v>348</v>
      </c>
      <c r="G114" s="244"/>
      <c r="H114" s="245" t="s">
        <v>19</v>
      </c>
      <c r="I114" s="247"/>
      <c r="J114" s="244"/>
      <c r="K114" s="244"/>
      <c r="L114" s="248"/>
      <c r="M114" s="249"/>
      <c r="N114" s="250"/>
      <c r="O114" s="250"/>
      <c r="P114" s="250"/>
      <c r="Q114" s="250"/>
      <c r="R114" s="250"/>
      <c r="S114" s="250"/>
      <c r="T114" s="251"/>
      <c r="AT114" s="252" t="s">
        <v>150</v>
      </c>
      <c r="AU114" s="252" t="s">
        <v>82</v>
      </c>
      <c r="AV114" s="15" t="s">
        <v>80</v>
      </c>
      <c r="AW114" s="15" t="s">
        <v>35</v>
      </c>
      <c r="AX114" s="15" t="s">
        <v>73</v>
      </c>
      <c r="AY114" s="252" t="s">
        <v>138</v>
      </c>
    </row>
    <row r="115" spans="1:65" s="13" customFormat="1" ht="11.25">
      <c r="B115" s="210"/>
      <c r="C115" s="211"/>
      <c r="D115" s="206" t="s">
        <v>150</v>
      </c>
      <c r="E115" s="212" t="s">
        <v>19</v>
      </c>
      <c r="F115" s="213" t="s">
        <v>307</v>
      </c>
      <c r="G115" s="211"/>
      <c r="H115" s="214">
        <v>24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150</v>
      </c>
      <c r="AU115" s="220" t="s">
        <v>82</v>
      </c>
      <c r="AV115" s="13" t="s">
        <v>82</v>
      </c>
      <c r="AW115" s="13" t="s">
        <v>35</v>
      </c>
      <c r="AX115" s="13" t="s">
        <v>73</v>
      </c>
      <c r="AY115" s="220" t="s">
        <v>138</v>
      </c>
    </row>
    <row r="116" spans="1:65" s="14" customFormat="1" ht="11.25">
      <c r="B116" s="221"/>
      <c r="C116" s="222"/>
      <c r="D116" s="206" t="s">
        <v>150</v>
      </c>
      <c r="E116" s="223" t="s">
        <v>19</v>
      </c>
      <c r="F116" s="224" t="s">
        <v>152</v>
      </c>
      <c r="G116" s="222"/>
      <c r="H116" s="225">
        <v>24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150</v>
      </c>
      <c r="AU116" s="231" t="s">
        <v>82</v>
      </c>
      <c r="AV116" s="14" t="s">
        <v>146</v>
      </c>
      <c r="AW116" s="14" t="s">
        <v>35</v>
      </c>
      <c r="AX116" s="14" t="s">
        <v>80</v>
      </c>
      <c r="AY116" s="231" t="s">
        <v>138</v>
      </c>
    </row>
    <row r="117" spans="1:65" s="2" customFormat="1" ht="16.5" customHeight="1">
      <c r="A117" s="35"/>
      <c r="B117" s="36"/>
      <c r="C117" s="193" t="s">
        <v>139</v>
      </c>
      <c r="D117" s="193" t="s">
        <v>141</v>
      </c>
      <c r="E117" s="194" t="s">
        <v>349</v>
      </c>
      <c r="F117" s="195" t="s">
        <v>350</v>
      </c>
      <c r="G117" s="196" t="s">
        <v>216</v>
      </c>
      <c r="H117" s="197">
        <v>14</v>
      </c>
      <c r="I117" s="198"/>
      <c r="J117" s="199">
        <f>ROUND(I117*H117,2)</f>
        <v>0</v>
      </c>
      <c r="K117" s="195" t="s">
        <v>329</v>
      </c>
      <c r="L117" s="40"/>
      <c r="M117" s="200" t="s">
        <v>19</v>
      </c>
      <c r="N117" s="201" t="s">
        <v>44</v>
      </c>
      <c r="O117" s="65"/>
      <c r="P117" s="202">
        <f>O117*H117</f>
        <v>0</v>
      </c>
      <c r="Q117" s="202">
        <v>3.6900000000000002E-2</v>
      </c>
      <c r="R117" s="202">
        <f>Q117*H117</f>
        <v>0.51660000000000006</v>
      </c>
      <c r="S117" s="202">
        <v>0</v>
      </c>
      <c r="T117" s="20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146</v>
      </c>
      <c r="AT117" s="204" t="s">
        <v>141</v>
      </c>
      <c r="AU117" s="204" t="s">
        <v>82</v>
      </c>
      <c r="AY117" s="18" t="s">
        <v>138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80</v>
      </c>
      <c r="BK117" s="205">
        <f>ROUND(I117*H117,2)</f>
        <v>0</v>
      </c>
      <c r="BL117" s="18" t="s">
        <v>146</v>
      </c>
      <c r="BM117" s="204" t="s">
        <v>351</v>
      </c>
    </row>
    <row r="118" spans="1:65" s="2" customFormat="1" ht="29.25">
      <c r="A118" s="35"/>
      <c r="B118" s="36"/>
      <c r="C118" s="37"/>
      <c r="D118" s="206" t="s">
        <v>148</v>
      </c>
      <c r="E118" s="37"/>
      <c r="F118" s="207" t="s">
        <v>352</v>
      </c>
      <c r="G118" s="37"/>
      <c r="H118" s="37"/>
      <c r="I118" s="116"/>
      <c r="J118" s="37"/>
      <c r="K118" s="37"/>
      <c r="L118" s="40"/>
      <c r="M118" s="208"/>
      <c r="N118" s="209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148</v>
      </c>
      <c r="AU118" s="18" t="s">
        <v>82</v>
      </c>
    </row>
    <row r="119" spans="1:65" s="15" customFormat="1" ht="11.25">
      <c r="B119" s="243"/>
      <c r="C119" s="244"/>
      <c r="D119" s="206" t="s">
        <v>150</v>
      </c>
      <c r="E119" s="245" t="s">
        <v>19</v>
      </c>
      <c r="F119" s="246" t="s">
        <v>353</v>
      </c>
      <c r="G119" s="244"/>
      <c r="H119" s="245" t="s">
        <v>19</v>
      </c>
      <c r="I119" s="247"/>
      <c r="J119" s="244"/>
      <c r="K119" s="244"/>
      <c r="L119" s="248"/>
      <c r="M119" s="249"/>
      <c r="N119" s="250"/>
      <c r="O119" s="250"/>
      <c r="P119" s="250"/>
      <c r="Q119" s="250"/>
      <c r="R119" s="250"/>
      <c r="S119" s="250"/>
      <c r="T119" s="251"/>
      <c r="AT119" s="252" t="s">
        <v>150</v>
      </c>
      <c r="AU119" s="252" t="s">
        <v>82</v>
      </c>
      <c r="AV119" s="15" t="s">
        <v>80</v>
      </c>
      <c r="AW119" s="15" t="s">
        <v>35</v>
      </c>
      <c r="AX119" s="15" t="s">
        <v>73</v>
      </c>
      <c r="AY119" s="252" t="s">
        <v>138</v>
      </c>
    </row>
    <row r="120" spans="1:65" s="13" customFormat="1" ht="11.25">
      <c r="B120" s="210"/>
      <c r="C120" s="211"/>
      <c r="D120" s="206" t="s">
        <v>150</v>
      </c>
      <c r="E120" s="212" t="s">
        <v>19</v>
      </c>
      <c r="F120" s="213" t="s">
        <v>354</v>
      </c>
      <c r="G120" s="211"/>
      <c r="H120" s="214">
        <v>14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150</v>
      </c>
      <c r="AU120" s="220" t="s">
        <v>82</v>
      </c>
      <c r="AV120" s="13" t="s">
        <v>82</v>
      </c>
      <c r="AW120" s="13" t="s">
        <v>35</v>
      </c>
      <c r="AX120" s="13" t="s">
        <v>73</v>
      </c>
      <c r="AY120" s="220" t="s">
        <v>138</v>
      </c>
    </row>
    <row r="121" spans="1:65" s="14" customFormat="1" ht="11.25">
      <c r="B121" s="221"/>
      <c r="C121" s="222"/>
      <c r="D121" s="206" t="s">
        <v>150</v>
      </c>
      <c r="E121" s="223" t="s">
        <v>19</v>
      </c>
      <c r="F121" s="224" t="s">
        <v>152</v>
      </c>
      <c r="G121" s="222"/>
      <c r="H121" s="225">
        <v>14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150</v>
      </c>
      <c r="AU121" s="231" t="s">
        <v>82</v>
      </c>
      <c r="AV121" s="14" t="s">
        <v>146</v>
      </c>
      <c r="AW121" s="14" t="s">
        <v>35</v>
      </c>
      <c r="AX121" s="14" t="s">
        <v>80</v>
      </c>
      <c r="AY121" s="231" t="s">
        <v>138</v>
      </c>
    </row>
    <row r="122" spans="1:65" s="2" customFormat="1" ht="16.5" customHeight="1">
      <c r="A122" s="35"/>
      <c r="B122" s="36"/>
      <c r="C122" s="193" t="s">
        <v>180</v>
      </c>
      <c r="D122" s="193" t="s">
        <v>141</v>
      </c>
      <c r="E122" s="194" t="s">
        <v>355</v>
      </c>
      <c r="F122" s="195" t="s">
        <v>356</v>
      </c>
      <c r="G122" s="196" t="s">
        <v>170</v>
      </c>
      <c r="H122" s="197">
        <v>40</v>
      </c>
      <c r="I122" s="198"/>
      <c r="J122" s="199">
        <f>ROUND(I122*H122,2)</f>
        <v>0</v>
      </c>
      <c r="K122" s="195" t="s">
        <v>329</v>
      </c>
      <c r="L122" s="40"/>
      <c r="M122" s="200" t="s">
        <v>19</v>
      </c>
      <c r="N122" s="201" t="s">
        <v>44</v>
      </c>
      <c r="O122" s="65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146</v>
      </c>
      <c r="AT122" s="204" t="s">
        <v>141</v>
      </c>
      <c r="AU122" s="204" t="s">
        <v>82</v>
      </c>
      <c r="AY122" s="18" t="s">
        <v>138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80</v>
      </c>
      <c r="BK122" s="205">
        <f>ROUND(I122*H122,2)</f>
        <v>0</v>
      </c>
      <c r="BL122" s="18" t="s">
        <v>146</v>
      </c>
      <c r="BM122" s="204" t="s">
        <v>357</v>
      </c>
    </row>
    <row r="123" spans="1:65" s="2" customFormat="1" ht="11.25">
      <c r="A123" s="35"/>
      <c r="B123" s="36"/>
      <c r="C123" s="37"/>
      <c r="D123" s="206" t="s">
        <v>148</v>
      </c>
      <c r="E123" s="37"/>
      <c r="F123" s="207" t="s">
        <v>358</v>
      </c>
      <c r="G123" s="37"/>
      <c r="H123" s="37"/>
      <c r="I123" s="116"/>
      <c r="J123" s="37"/>
      <c r="K123" s="37"/>
      <c r="L123" s="40"/>
      <c r="M123" s="208"/>
      <c r="N123" s="209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148</v>
      </c>
      <c r="AU123" s="18" t="s">
        <v>82</v>
      </c>
    </row>
    <row r="124" spans="1:65" s="2" customFormat="1" ht="16.5" customHeight="1">
      <c r="A124" s="35"/>
      <c r="B124" s="36"/>
      <c r="C124" s="193" t="s">
        <v>185</v>
      </c>
      <c r="D124" s="193" t="s">
        <v>141</v>
      </c>
      <c r="E124" s="194" t="s">
        <v>359</v>
      </c>
      <c r="F124" s="195" t="s">
        <v>360</v>
      </c>
      <c r="G124" s="196" t="s">
        <v>144</v>
      </c>
      <c r="H124" s="197">
        <v>134.31399999999999</v>
      </c>
      <c r="I124" s="198"/>
      <c r="J124" s="199">
        <f>ROUND(I124*H124,2)</f>
        <v>0</v>
      </c>
      <c r="K124" s="195" t="s">
        <v>329</v>
      </c>
      <c r="L124" s="40"/>
      <c r="M124" s="200" t="s">
        <v>19</v>
      </c>
      <c r="N124" s="201" t="s">
        <v>44</v>
      </c>
      <c r="O124" s="65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146</v>
      </c>
      <c r="AT124" s="204" t="s">
        <v>141</v>
      </c>
      <c r="AU124" s="204" t="s">
        <v>82</v>
      </c>
      <c r="AY124" s="18" t="s">
        <v>138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8" t="s">
        <v>80</v>
      </c>
      <c r="BK124" s="205">
        <f>ROUND(I124*H124,2)</f>
        <v>0</v>
      </c>
      <c r="BL124" s="18" t="s">
        <v>146</v>
      </c>
      <c r="BM124" s="204" t="s">
        <v>361</v>
      </c>
    </row>
    <row r="125" spans="1:65" s="2" customFormat="1" ht="19.5">
      <c r="A125" s="35"/>
      <c r="B125" s="36"/>
      <c r="C125" s="37"/>
      <c r="D125" s="206" t="s">
        <v>148</v>
      </c>
      <c r="E125" s="37"/>
      <c r="F125" s="207" t="s">
        <v>362</v>
      </c>
      <c r="G125" s="37"/>
      <c r="H125" s="37"/>
      <c r="I125" s="116"/>
      <c r="J125" s="37"/>
      <c r="K125" s="37"/>
      <c r="L125" s="40"/>
      <c r="M125" s="208"/>
      <c r="N125" s="209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148</v>
      </c>
      <c r="AU125" s="18" t="s">
        <v>82</v>
      </c>
    </row>
    <row r="126" spans="1:65" s="15" customFormat="1" ht="11.25">
      <c r="B126" s="243"/>
      <c r="C126" s="244"/>
      <c r="D126" s="206" t="s">
        <v>150</v>
      </c>
      <c r="E126" s="245" t="s">
        <v>19</v>
      </c>
      <c r="F126" s="246" t="s">
        <v>363</v>
      </c>
      <c r="G126" s="244"/>
      <c r="H126" s="245" t="s">
        <v>19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1"/>
      <c r="AT126" s="252" t="s">
        <v>150</v>
      </c>
      <c r="AU126" s="252" t="s">
        <v>82</v>
      </c>
      <c r="AV126" s="15" t="s">
        <v>80</v>
      </c>
      <c r="AW126" s="15" t="s">
        <v>35</v>
      </c>
      <c r="AX126" s="15" t="s">
        <v>73</v>
      </c>
      <c r="AY126" s="252" t="s">
        <v>138</v>
      </c>
    </row>
    <row r="127" spans="1:65" s="13" customFormat="1" ht="11.25">
      <c r="B127" s="210"/>
      <c r="C127" s="211"/>
      <c r="D127" s="206" t="s">
        <v>150</v>
      </c>
      <c r="E127" s="212" t="s">
        <v>19</v>
      </c>
      <c r="F127" s="213" t="s">
        <v>364</v>
      </c>
      <c r="G127" s="211"/>
      <c r="H127" s="214">
        <v>12.536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150</v>
      </c>
      <c r="AU127" s="220" t="s">
        <v>82</v>
      </c>
      <c r="AV127" s="13" t="s">
        <v>82</v>
      </c>
      <c r="AW127" s="13" t="s">
        <v>35</v>
      </c>
      <c r="AX127" s="13" t="s">
        <v>73</v>
      </c>
      <c r="AY127" s="220" t="s">
        <v>138</v>
      </c>
    </row>
    <row r="128" spans="1:65" s="13" customFormat="1" ht="22.5">
      <c r="B128" s="210"/>
      <c r="C128" s="211"/>
      <c r="D128" s="206" t="s">
        <v>150</v>
      </c>
      <c r="E128" s="212" t="s">
        <v>19</v>
      </c>
      <c r="F128" s="213" t="s">
        <v>365</v>
      </c>
      <c r="G128" s="211"/>
      <c r="H128" s="214">
        <v>121.77800000000001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150</v>
      </c>
      <c r="AU128" s="220" t="s">
        <v>82</v>
      </c>
      <c r="AV128" s="13" t="s">
        <v>82</v>
      </c>
      <c r="AW128" s="13" t="s">
        <v>35</v>
      </c>
      <c r="AX128" s="13" t="s">
        <v>73</v>
      </c>
      <c r="AY128" s="220" t="s">
        <v>138</v>
      </c>
    </row>
    <row r="129" spans="1:65" s="14" customFormat="1" ht="11.25">
      <c r="B129" s="221"/>
      <c r="C129" s="222"/>
      <c r="D129" s="206" t="s">
        <v>150</v>
      </c>
      <c r="E129" s="223" t="s">
        <v>19</v>
      </c>
      <c r="F129" s="224" t="s">
        <v>152</v>
      </c>
      <c r="G129" s="222"/>
      <c r="H129" s="225">
        <v>134.31399999999999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150</v>
      </c>
      <c r="AU129" s="231" t="s">
        <v>82</v>
      </c>
      <c r="AV129" s="14" t="s">
        <v>146</v>
      </c>
      <c r="AW129" s="14" t="s">
        <v>35</v>
      </c>
      <c r="AX129" s="14" t="s">
        <v>80</v>
      </c>
      <c r="AY129" s="231" t="s">
        <v>138</v>
      </c>
    </row>
    <row r="130" spans="1:65" s="2" customFormat="1" ht="16.5" customHeight="1">
      <c r="A130" s="35"/>
      <c r="B130" s="36"/>
      <c r="C130" s="193" t="s">
        <v>157</v>
      </c>
      <c r="D130" s="193" t="s">
        <v>141</v>
      </c>
      <c r="E130" s="194" t="s">
        <v>366</v>
      </c>
      <c r="F130" s="195" t="s">
        <v>367</v>
      </c>
      <c r="G130" s="196" t="s">
        <v>144</v>
      </c>
      <c r="H130" s="197">
        <v>1.575</v>
      </c>
      <c r="I130" s="198"/>
      <c r="J130" s="199">
        <f>ROUND(I130*H130,2)</f>
        <v>0</v>
      </c>
      <c r="K130" s="195" t="s">
        <v>329</v>
      </c>
      <c r="L130" s="40"/>
      <c r="M130" s="200" t="s">
        <v>19</v>
      </c>
      <c r="N130" s="201" t="s">
        <v>44</v>
      </c>
      <c r="O130" s="65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368</v>
      </c>
      <c r="AT130" s="204" t="s">
        <v>141</v>
      </c>
      <c r="AU130" s="204" t="s">
        <v>82</v>
      </c>
      <c r="AY130" s="18" t="s">
        <v>138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80</v>
      </c>
      <c r="BK130" s="205">
        <f>ROUND(I130*H130,2)</f>
        <v>0</v>
      </c>
      <c r="BL130" s="18" t="s">
        <v>368</v>
      </c>
      <c r="BM130" s="204" t="s">
        <v>369</v>
      </c>
    </row>
    <row r="131" spans="1:65" s="2" customFormat="1" ht="19.5">
      <c r="A131" s="35"/>
      <c r="B131" s="36"/>
      <c r="C131" s="37"/>
      <c r="D131" s="206" t="s">
        <v>148</v>
      </c>
      <c r="E131" s="37"/>
      <c r="F131" s="207" t="s">
        <v>370</v>
      </c>
      <c r="G131" s="37"/>
      <c r="H131" s="37"/>
      <c r="I131" s="116"/>
      <c r="J131" s="37"/>
      <c r="K131" s="37"/>
      <c r="L131" s="40"/>
      <c r="M131" s="208"/>
      <c r="N131" s="209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148</v>
      </c>
      <c r="AU131" s="18" t="s">
        <v>82</v>
      </c>
    </row>
    <row r="132" spans="1:65" s="15" customFormat="1" ht="11.25">
      <c r="B132" s="243"/>
      <c r="C132" s="244"/>
      <c r="D132" s="206" t="s">
        <v>150</v>
      </c>
      <c r="E132" s="245" t="s">
        <v>19</v>
      </c>
      <c r="F132" s="246" t="s">
        <v>371</v>
      </c>
      <c r="G132" s="244"/>
      <c r="H132" s="245" t="s">
        <v>19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150</v>
      </c>
      <c r="AU132" s="252" t="s">
        <v>82</v>
      </c>
      <c r="AV132" s="15" t="s">
        <v>80</v>
      </c>
      <c r="AW132" s="15" t="s">
        <v>35</v>
      </c>
      <c r="AX132" s="15" t="s">
        <v>73</v>
      </c>
      <c r="AY132" s="252" t="s">
        <v>138</v>
      </c>
    </row>
    <row r="133" spans="1:65" s="13" customFormat="1" ht="11.25">
      <c r="B133" s="210"/>
      <c r="C133" s="211"/>
      <c r="D133" s="206" t="s">
        <v>150</v>
      </c>
      <c r="E133" s="212" t="s">
        <v>19</v>
      </c>
      <c r="F133" s="213" t="s">
        <v>372</v>
      </c>
      <c r="G133" s="211"/>
      <c r="H133" s="214">
        <v>1.575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150</v>
      </c>
      <c r="AU133" s="220" t="s">
        <v>82</v>
      </c>
      <c r="AV133" s="13" t="s">
        <v>82</v>
      </c>
      <c r="AW133" s="13" t="s">
        <v>35</v>
      </c>
      <c r="AX133" s="13" t="s">
        <v>73</v>
      </c>
      <c r="AY133" s="220" t="s">
        <v>138</v>
      </c>
    </row>
    <row r="134" spans="1:65" s="14" customFormat="1" ht="11.25">
      <c r="B134" s="221"/>
      <c r="C134" s="222"/>
      <c r="D134" s="206" t="s">
        <v>150</v>
      </c>
      <c r="E134" s="223" t="s">
        <v>19</v>
      </c>
      <c r="F134" s="224" t="s">
        <v>152</v>
      </c>
      <c r="G134" s="222"/>
      <c r="H134" s="225">
        <v>1.575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150</v>
      </c>
      <c r="AU134" s="231" t="s">
        <v>82</v>
      </c>
      <c r="AV134" s="14" t="s">
        <v>146</v>
      </c>
      <c r="AW134" s="14" t="s">
        <v>35</v>
      </c>
      <c r="AX134" s="14" t="s">
        <v>80</v>
      </c>
      <c r="AY134" s="231" t="s">
        <v>138</v>
      </c>
    </row>
    <row r="135" spans="1:65" s="2" customFormat="1" ht="16.5" customHeight="1">
      <c r="A135" s="35"/>
      <c r="B135" s="36"/>
      <c r="C135" s="193" t="s">
        <v>199</v>
      </c>
      <c r="D135" s="193" t="s">
        <v>141</v>
      </c>
      <c r="E135" s="194" t="s">
        <v>373</v>
      </c>
      <c r="F135" s="195" t="s">
        <v>374</v>
      </c>
      <c r="G135" s="196" t="s">
        <v>170</v>
      </c>
      <c r="H135" s="197">
        <v>80</v>
      </c>
      <c r="I135" s="198"/>
      <c r="J135" s="199">
        <f>ROUND(I135*H135,2)</f>
        <v>0</v>
      </c>
      <c r="K135" s="195" t="s">
        <v>329</v>
      </c>
      <c r="L135" s="40"/>
      <c r="M135" s="200" t="s">
        <v>19</v>
      </c>
      <c r="N135" s="201" t="s">
        <v>44</v>
      </c>
      <c r="O135" s="65"/>
      <c r="P135" s="202">
        <f>O135*H135</f>
        <v>0</v>
      </c>
      <c r="Q135" s="202">
        <v>8.4999999999999995E-4</v>
      </c>
      <c r="R135" s="202">
        <f>Q135*H135</f>
        <v>6.7999999999999991E-2</v>
      </c>
      <c r="S135" s="202">
        <v>0</v>
      </c>
      <c r="T135" s="20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146</v>
      </c>
      <c r="AT135" s="204" t="s">
        <v>141</v>
      </c>
      <c r="AU135" s="204" t="s">
        <v>82</v>
      </c>
      <c r="AY135" s="18" t="s">
        <v>138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8" t="s">
        <v>80</v>
      </c>
      <c r="BK135" s="205">
        <f>ROUND(I135*H135,2)</f>
        <v>0</v>
      </c>
      <c r="BL135" s="18" t="s">
        <v>146</v>
      </c>
      <c r="BM135" s="204" t="s">
        <v>375</v>
      </c>
    </row>
    <row r="136" spans="1:65" s="2" customFormat="1" ht="11.25">
      <c r="A136" s="35"/>
      <c r="B136" s="36"/>
      <c r="C136" s="37"/>
      <c r="D136" s="206" t="s">
        <v>148</v>
      </c>
      <c r="E136" s="37"/>
      <c r="F136" s="207" t="s">
        <v>376</v>
      </c>
      <c r="G136" s="37"/>
      <c r="H136" s="37"/>
      <c r="I136" s="116"/>
      <c r="J136" s="37"/>
      <c r="K136" s="37"/>
      <c r="L136" s="40"/>
      <c r="M136" s="208"/>
      <c r="N136" s="209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148</v>
      </c>
      <c r="AU136" s="18" t="s">
        <v>82</v>
      </c>
    </row>
    <row r="137" spans="1:65" s="15" customFormat="1" ht="11.25">
      <c r="B137" s="243"/>
      <c r="C137" s="244"/>
      <c r="D137" s="206" t="s">
        <v>150</v>
      </c>
      <c r="E137" s="245" t="s">
        <v>19</v>
      </c>
      <c r="F137" s="246" t="s">
        <v>377</v>
      </c>
      <c r="G137" s="244"/>
      <c r="H137" s="245" t="s">
        <v>19</v>
      </c>
      <c r="I137" s="247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1"/>
      <c r="AT137" s="252" t="s">
        <v>150</v>
      </c>
      <c r="AU137" s="252" t="s">
        <v>82</v>
      </c>
      <c r="AV137" s="15" t="s">
        <v>80</v>
      </c>
      <c r="AW137" s="15" t="s">
        <v>35</v>
      </c>
      <c r="AX137" s="15" t="s">
        <v>73</v>
      </c>
      <c r="AY137" s="252" t="s">
        <v>138</v>
      </c>
    </row>
    <row r="138" spans="1:65" s="13" customFormat="1" ht="11.25">
      <c r="B138" s="210"/>
      <c r="C138" s="211"/>
      <c r="D138" s="206" t="s">
        <v>150</v>
      </c>
      <c r="E138" s="212" t="s">
        <v>19</v>
      </c>
      <c r="F138" s="213" t="s">
        <v>378</v>
      </c>
      <c r="G138" s="211"/>
      <c r="H138" s="214">
        <v>80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150</v>
      </c>
      <c r="AU138" s="220" t="s">
        <v>82</v>
      </c>
      <c r="AV138" s="13" t="s">
        <v>82</v>
      </c>
      <c r="AW138" s="13" t="s">
        <v>35</v>
      </c>
      <c r="AX138" s="13" t="s">
        <v>73</v>
      </c>
      <c r="AY138" s="220" t="s">
        <v>138</v>
      </c>
    </row>
    <row r="139" spans="1:65" s="14" customFormat="1" ht="11.25">
      <c r="B139" s="221"/>
      <c r="C139" s="222"/>
      <c r="D139" s="206" t="s">
        <v>150</v>
      </c>
      <c r="E139" s="223" t="s">
        <v>19</v>
      </c>
      <c r="F139" s="224" t="s">
        <v>152</v>
      </c>
      <c r="G139" s="222"/>
      <c r="H139" s="225">
        <v>80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150</v>
      </c>
      <c r="AU139" s="231" t="s">
        <v>82</v>
      </c>
      <c r="AV139" s="14" t="s">
        <v>146</v>
      </c>
      <c r="AW139" s="14" t="s">
        <v>35</v>
      </c>
      <c r="AX139" s="14" t="s">
        <v>80</v>
      </c>
      <c r="AY139" s="231" t="s">
        <v>138</v>
      </c>
    </row>
    <row r="140" spans="1:65" s="2" customFormat="1" ht="16.5" customHeight="1">
      <c r="A140" s="35"/>
      <c r="B140" s="36"/>
      <c r="C140" s="193" t="s">
        <v>207</v>
      </c>
      <c r="D140" s="193" t="s">
        <v>141</v>
      </c>
      <c r="E140" s="194" t="s">
        <v>379</v>
      </c>
      <c r="F140" s="195" t="s">
        <v>380</v>
      </c>
      <c r="G140" s="196" t="s">
        <v>170</v>
      </c>
      <c r="H140" s="197">
        <v>80</v>
      </c>
      <c r="I140" s="198"/>
      <c r="J140" s="199">
        <f>ROUND(I140*H140,2)</f>
        <v>0</v>
      </c>
      <c r="K140" s="195" t="s">
        <v>329</v>
      </c>
      <c r="L140" s="40"/>
      <c r="M140" s="200" t="s">
        <v>19</v>
      </c>
      <c r="N140" s="201" t="s">
        <v>44</v>
      </c>
      <c r="O140" s="65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146</v>
      </c>
      <c r="AT140" s="204" t="s">
        <v>141</v>
      </c>
      <c r="AU140" s="204" t="s">
        <v>82</v>
      </c>
      <c r="AY140" s="18" t="s">
        <v>138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80</v>
      </c>
      <c r="BK140" s="205">
        <f>ROUND(I140*H140,2)</f>
        <v>0</v>
      </c>
      <c r="BL140" s="18" t="s">
        <v>146</v>
      </c>
      <c r="BM140" s="204" t="s">
        <v>381</v>
      </c>
    </row>
    <row r="141" spans="1:65" s="2" customFormat="1" ht="19.5">
      <c r="A141" s="35"/>
      <c r="B141" s="36"/>
      <c r="C141" s="37"/>
      <c r="D141" s="206" t="s">
        <v>148</v>
      </c>
      <c r="E141" s="37"/>
      <c r="F141" s="207" t="s">
        <v>382</v>
      </c>
      <c r="G141" s="37"/>
      <c r="H141" s="37"/>
      <c r="I141" s="116"/>
      <c r="J141" s="37"/>
      <c r="K141" s="37"/>
      <c r="L141" s="40"/>
      <c r="M141" s="208"/>
      <c r="N141" s="209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148</v>
      </c>
      <c r="AU141" s="18" t="s">
        <v>82</v>
      </c>
    </row>
    <row r="142" spans="1:65" s="2" customFormat="1" ht="16.5" customHeight="1">
      <c r="A142" s="35"/>
      <c r="B142" s="36"/>
      <c r="C142" s="193" t="s">
        <v>213</v>
      </c>
      <c r="D142" s="193" t="s">
        <v>141</v>
      </c>
      <c r="E142" s="194" t="s">
        <v>383</v>
      </c>
      <c r="F142" s="195" t="s">
        <v>384</v>
      </c>
      <c r="G142" s="196" t="s">
        <v>144</v>
      </c>
      <c r="H142" s="197">
        <v>134.31399999999999</v>
      </c>
      <c r="I142" s="198"/>
      <c r="J142" s="199">
        <f>ROUND(I142*H142,2)</f>
        <v>0</v>
      </c>
      <c r="K142" s="195" t="s">
        <v>329</v>
      </c>
      <c r="L142" s="40"/>
      <c r="M142" s="200" t="s">
        <v>19</v>
      </c>
      <c r="N142" s="201" t="s">
        <v>44</v>
      </c>
      <c r="O142" s="65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146</v>
      </c>
      <c r="AT142" s="204" t="s">
        <v>141</v>
      </c>
      <c r="AU142" s="204" t="s">
        <v>82</v>
      </c>
      <c r="AY142" s="18" t="s">
        <v>138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80</v>
      </c>
      <c r="BK142" s="205">
        <f>ROUND(I142*H142,2)</f>
        <v>0</v>
      </c>
      <c r="BL142" s="18" t="s">
        <v>146</v>
      </c>
      <c r="BM142" s="204" t="s">
        <v>385</v>
      </c>
    </row>
    <row r="143" spans="1:65" s="2" customFormat="1" ht="19.5">
      <c r="A143" s="35"/>
      <c r="B143" s="36"/>
      <c r="C143" s="37"/>
      <c r="D143" s="206" t="s">
        <v>148</v>
      </c>
      <c r="E143" s="37"/>
      <c r="F143" s="207" t="s">
        <v>386</v>
      </c>
      <c r="G143" s="37"/>
      <c r="H143" s="37"/>
      <c r="I143" s="116"/>
      <c r="J143" s="37"/>
      <c r="K143" s="37"/>
      <c r="L143" s="40"/>
      <c r="M143" s="208"/>
      <c r="N143" s="209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148</v>
      </c>
      <c r="AU143" s="18" t="s">
        <v>82</v>
      </c>
    </row>
    <row r="144" spans="1:65" s="15" customFormat="1" ht="11.25">
      <c r="B144" s="243"/>
      <c r="C144" s="244"/>
      <c r="D144" s="206" t="s">
        <v>150</v>
      </c>
      <c r="E144" s="245" t="s">
        <v>19</v>
      </c>
      <c r="F144" s="246" t="s">
        <v>387</v>
      </c>
      <c r="G144" s="244"/>
      <c r="H144" s="245" t="s">
        <v>19</v>
      </c>
      <c r="I144" s="247"/>
      <c r="J144" s="244"/>
      <c r="K144" s="244"/>
      <c r="L144" s="248"/>
      <c r="M144" s="249"/>
      <c r="N144" s="250"/>
      <c r="O144" s="250"/>
      <c r="P144" s="250"/>
      <c r="Q144" s="250"/>
      <c r="R144" s="250"/>
      <c r="S144" s="250"/>
      <c r="T144" s="251"/>
      <c r="AT144" s="252" t="s">
        <v>150</v>
      </c>
      <c r="AU144" s="252" t="s">
        <v>82</v>
      </c>
      <c r="AV144" s="15" t="s">
        <v>80</v>
      </c>
      <c r="AW144" s="15" t="s">
        <v>35</v>
      </c>
      <c r="AX144" s="15" t="s">
        <v>73</v>
      </c>
      <c r="AY144" s="252" t="s">
        <v>138</v>
      </c>
    </row>
    <row r="145" spans="1:65" s="13" customFormat="1" ht="11.25">
      <c r="B145" s="210"/>
      <c r="C145" s="211"/>
      <c r="D145" s="206" t="s">
        <v>150</v>
      </c>
      <c r="E145" s="212" t="s">
        <v>19</v>
      </c>
      <c r="F145" s="213" t="s">
        <v>388</v>
      </c>
      <c r="G145" s="211"/>
      <c r="H145" s="214">
        <v>42.722000000000001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150</v>
      </c>
      <c r="AU145" s="220" t="s">
        <v>82</v>
      </c>
      <c r="AV145" s="13" t="s">
        <v>82</v>
      </c>
      <c r="AW145" s="13" t="s">
        <v>35</v>
      </c>
      <c r="AX145" s="13" t="s">
        <v>73</v>
      </c>
      <c r="AY145" s="220" t="s">
        <v>138</v>
      </c>
    </row>
    <row r="146" spans="1:65" s="13" customFormat="1" ht="11.25">
      <c r="B146" s="210"/>
      <c r="C146" s="211"/>
      <c r="D146" s="206" t="s">
        <v>150</v>
      </c>
      <c r="E146" s="212" t="s">
        <v>19</v>
      </c>
      <c r="F146" s="213" t="s">
        <v>389</v>
      </c>
      <c r="G146" s="211"/>
      <c r="H146" s="214">
        <v>91.591999999999999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150</v>
      </c>
      <c r="AU146" s="220" t="s">
        <v>82</v>
      </c>
      <c r="AV146" s="13" t="s">
        <v>82</v>
      </c>
      <c r="AW146" s="13" t="s">
        <v>35</v>
      </c>
      <c r="AX146" s="13" t="s">
        <v>73</v>
      </c>
      <c r="AY146" s="220" t="s">
        <v>138</v>
      </c>
    </row>
    <row r="147" spans="1:65" s="14" customFormat="1" ht="11.25">
      <c r="B147" s="221"/>
      <c r="C147" s="222"/>
      <c r="D147" s="206" t="s">
        <v>150</v>
      </c>
      <c r="E147" s="223" t="s">
        <v>19</v>
      </c>
      <c r="F147" s="224" t="s">
        <v>152</v>
      </c>
      <c r="G147" s="222"/>
      <c r="H147" s="225">
        <v>134.31399999999999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150</v>
      </c>
      <c r="AU147" s="231" t="s">
        <v>82</v>
      </c>
      <c r="AV147" s="14" t="s">
        <v>146</v>
      </c>
      <c r="AW147" s="14" t="s">
        <v>35</v>
      </c>
      <c r="AX147" s="14" t="s">
        <v>80</v>
      </c>
      <c r="AY147" s="231" t="s">
        <v>138</v>
      </c>
    </row>
    <row r="148" spans="1:65" s="2" customFormat="1" ht="16.5" customHeight="1">
      <c r="A148" s="35"/>
      <c r="B148" s="36"/>
      <c r="C148" s="193" t="s">
        <v>220</v>
      </c>
      <c r="D148" s="193" t="s">
        <v>141</v>
      </c>
      <c r="E148" s="194" t="s">
        <v>390</v>
      </c>
      <c r="F148" s="195" t="s">
        <v>391</v>
      </c>
      <c r="G148" s="196" t="s">
        <v>144</v>
      </c>
      <c r="H148" s="197">
        <v>134.31399999999999</v>
      </c>
      <c r="I148" s="198"/>
      <c r="J148" s="199">
        <f>ROUND(I148*H148,2)</f>
        <v>0</v>
      </c>
      <c r="K148" s="195" t="s">
        <v>329</v>
      </c>
      <c r="L148" s="40"/>
      <c r="M148" s="200" t="s">
        <v>19</v>
      </c>
      <c r="N148" s="201" t="s">
        <v>44</v>
      </c>
      <c r="O148" s="65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4" t="s">
        <v>146</v>
      </c>
      <c r="AT148" s="204" t="s">
        <v>141</v>
      </c>
      <c r="AU148" s="204" t="s">
        <v>82</v>
      </c>
      <c r="AY148" s="18" t="s">
        <v>138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8" t="s">
        <v>80</v>
      </c>
      <c r="BK148" s="205">
        <f>ROUND(I148*H148,2)</f>
        <v>0</v>
      </c>
      <c r="BL148" s="18" t="s">
        <v>146</v>
      </c>
      <c r="BM148" s="204" t="s">
        <v>392</v>
      </c>
    </row>
    <row r="149" spans="1:65" s="2" customFormat="1" ht="19.5">
      <c r="A149" s="35"/>
      <c r="B149" s="36"/>
      <c r="C149" s="37"/>
      <c r="D149" s="206" t="s">
        <v>148</v>
      </c>
      <c r="E149" s="37"/>
      <c r="F149" s="207" t="s">
        <v>393</v>
      </c>
      <c r="G149" s="37"/>
      <c r="H149" s="37"/>
      <c r="I149" s="116"/>
      <c r="J149" s="37"/>
      <c r="K149" s="37"/>
      <c r="L149" s="40"/>
      <c r="M149" s="208"/>
      <c r="N149" s="209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148</v>
      </c>
      <c r="AU149" s="18" t="s">
        <v>82</v>
      </c>
    </row>
    <row r="150" spans="1:65" s="15" customFormat="1" ht="11.25">
      <c r="B150" s="243"/>
      <c r="C150" s="244"/>
      <c r="D150" s="206" t="s">
        <v>150</v>
      </c>
      <c r="E150" s="245" t="s">
        <v>19</v>
      </c>
      <c r="F150" s="246" t="s">
        <v>394</v>
      </c>
      <c r="G150" s="244"/>
      <c r="H150" s="245" t="s">
        <v>19</v>
      </c>
      <c r="I150" s="247"/>
      <c r="J150" s="244"/>
      <c r="K150" s="244"/>
      <c r="L150" s="248"/>
      <c r="M150" s="249"/>
      <c r="N150" s="250"/>
      <c r="O150" s="250"/>
      <c r="P150" s="250"/>
      <c r="Q150" s="250"/>
      <c r="R150" s="250"/>
      <c r="S150" s="250"/>
      <c r="T150" s="251"/>
      <c r="AT150" s="252" t="s">
        <v>150</v>
      </c>
      <c r="AU150" s="252" t="s">
        <v>82</v>
      </c>
      <c r="AV150" s="15" t="s">
        <v>80</v>
      </c>
      <c r="AW150" s="15" t="s">
        <v>35</v>
      </c>
      <c r="AX150" s="15" t="s">
        <v>73</v>
      </c>
      <c r="AY150" s="252" t="s">
        <v>138</v>
      </c>
    </row>
    <row r="151" spans="1:65" s="13" customFormat="1" ht="11.25">
      <c r="B151" s="210"/>
      <c r="C151" s="211"/>
      <c r="D151" s="206" t="s">
        <v>150</v>
      </c>
      <c r="E151" s="212" t="s">
        <v>19</v>
      </c>
      <c r="F151" s="213" t="s">
        <v>388</v>
      </c>
      <c r="G151" s="211"/>
      <c r="H151" s="214">
        <v>42.722000000000001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150</v>
      </c>
      <c r="AU151" s="220" t="s">
        <v>82</v>
      </c>
      <c r="AV151" s="13" t="s">
        <v>82</v>
      </c>
      <c r="AW151" s="13" t="s">
        <v>35</v>
      </c>
      <c r="AX151" s="13" t="s">
        <v>73</v>
      </c>
      <c r="AY151" s="220" t="s">
        <v>138</v>
      </c>
    </row>
    <row r="152" spans="1:65" s="13" customFormat="1" ht="11.25">
      <c r="B152" s="210"/>
      <c r="C152" s="211"/>
      <c r="D152" s="206" t="s">
        <v>150</v>
      </c>
      <c r="E152" s="212" t="s">
        <v>19</v>
      </c>
      <c r="F152" s="213" t="s">
        <v>389</v>
      </c>
      <c r="G152" s="211"/>
      <c r="H152" s="214">
        <v>91.591999999999999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150</v>
      </c>
      <c r="AU152" s="220" t="s">
        <v>82</v>
      </c>
      <c r="AV152" s="13" t="s">
        <v>82</v>
      </c>
      <c r="AW152" s="13" t="s">
        <v>35</v>
      </c>
      <c r="AX152" s="13" t="s">
        <v>73</v>
      </c>
      <c r="AY152" s="220" t="s">
        <v>138</v>
      </c>
    </row>
    <row r="153" spans="1:65" s="14" customFormat="1" ht="11.25">
      <c r="B153" s="221"/>
      <c r="C153" s="222"/>
      <c r="D153" s="206" t="s">
        <v>150</v>
      </c>
      <c r="E153" s="223" t="s">
        <v>19</v>
      </c>
      <c r="F153" s="224" t="s">
        <v>152</v>
      </c>
      <c r="G153" s="222"/>
      <c r="H153" s="225">
        <v>134.31399999999999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150</v>
      </c>
      <c r="AU153" s="231" t="s">
        <v>82</v>
      </c>
      <c r="AV153" s="14" t="s">
        <v>146</v>
      </c>
      <c r="AW153" s="14" t="s">
        <v>35</v>
      </c>
      <c r="AX153" s="14" t="s">
        <v>80</v>
      </c>
      <c r="AY153" s="231" t="s">
        <v>138</v>
      </c>
    </row>
    <row r="154" spans="1:65" s="2" customFormat="1" ht="16.5" customHeight="1">
      <c r="A154" s="35"/>
      <c r="B154" s="36"/>
      <c r="C154" s="193" t="s">
        <v>228</v>
      </c>
      <c r="D154" s="193" t="s">
        <v>141</v>
      </c>
      <c r="E154" s="194" t="s">
        <v>395</v>
      </c>
      <c r="F154" s="195" t="s">
        <v>396</v>
      </c>
      <c r="G154" s="196" t="s">
        <v>156</v>
      </c>
      <c r="H154" s="197">
        <v>255.197</v>
      </c>
      <c r="I154" s="198"/>
      <c r="J154" s="199">
        <f>ROUND(I154*H154,2)</f>
        <v>0</v>
      </c>
      <c r="K154" s="195" t="s">
        <v>329</v>
      </c>
      <c r="L154" s="40"/>
      <c r="M154" s="200" t="s">
        <v>19</v>
      </c>
      <c r="N154" s="201" t="s">
        <v>44</v>
      </c>
      <c r="O154" s="65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4" t="s">
        <v>146</v>
      </c>
      <c r="AT154" s="204" t="s">
        <v>141</v>
      </c>
      <c r="AU154" s="204" t="s">
        <v>82</v>
      </c>
      <c r="AY154" s="18" t="s">
        <v>138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8" t="s">
        <v>80</v>
      </c>
      <c r="BK154" s="205">
        <f>ROUND(I154*H154,2)</f>
        <v>0</v>
      </c>
      <c r="BL154" s="18" t="s">
        <v>146</v>
      </c>
      <c r="BM154" s="204" t="s">
        <v>397</v>
      </c>
    </row>
    <row r="155" spans="1:65" s="2" customFormat="1" ht="11.25">
      <c r="A155" s="35"/>
      <c r="B155" s="36"/>
      <c r="C155" s="37"/>
      <c r="D155" s="206" t="s">
        <v>148</v>
      </c>
      <c r="E155" s="37"/>
      <c r="F155" s="207" t="s">
        <v>398</v>
      </c>
      <c r="G155" s="37"/>
      <c r="H155" s="37"/>
      <c r="I155" s="116"/>
      <c r="J155" s="37"/>
      <c r="K155" s="37"/>
      <c r="L155" s="40"/>
      <c r="M155" s="208"/>
      <c r="N155" s="209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148</v>
      </c>
      <c r="AU155" s="18" t="s">
        <v>82</v>
      </c>
    </row>
    <row r="156" spans="1:65" s="15" customFormat="1" ht="11.25">
      <c r="B156" s="243"/>
      <c r="C156" s="244"/>
      <c r="D156" s="206" t="s">
        <v>150</v>
      </c>
      <c r="E156" s="245" t="s">
        <v>19</v>
      </c>
      <c r="F156" s="246" t="s">
        <v>399</v>
      </c>
      <c r="G156" s="244"/>
      <c r="H156" s="245" t="s">
        <v>19</v>
      </c>
      <c r="I156" s="247"/>
      <c r="J156" s="244"/>
      <c r="K156" s="244"/>
      <c r="L156" s="248"/>
      <c r="M156" s="249"/>
      <c r="N156" s="250"/>
      <c r="O156" s="250"/>
      <c r="P156" s="250"/>
      <c r="Q156" s="250"/>
      <c r="R156" s="250"/>
      <c r="S156" s="250"/>
      <c r="T156" s="251"/>
      <c r="AT156" s="252" t="s">
        <v>150</v>
      </c>
      <c r="AU156" s="252" t="s">
        <v>82</v>
      </c>
      <c r="AV156" s="15" t="s">
        <v>80</v>
      </c>
      <c r="AW156" s="15" t="s">
        <v>35</v>
      </c>
      <c r="AX156" s="15" t="s">
        <v>73</v>
      </c>
      <c r="AY156" s="252" t="s">
        <v>138</v>
      </c>
    </row>
    <row r="157" spans="1:65" s="13" customFormat="1" ht="11.25">
      <c r="B157" s="210"/>
      <c r="C157" s="211"/>
      <c r="D157" s="206" t="s">
        <v>150</v>
      </c>
      <c r="E157" s="212" t="s">
        <v>19</v>
      </c>
      <c r="F157" s="213" t="s">
        <v>400</v>
      </c>
      <c r="G157" s="211"/>
      <c r="H157" s="214">
        <v>255.197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150</v>
      </c>
      <c r="AU157" s="220" t="s">
        <v>82</v>
      </c>
      <c r="AV157" s="13" t="s">
        <v>82</v>
      </c>
      <c r="AW157" s="13" t="s">
        <v>35</v>
      </c>
      <c r="AX157" s="13" t="s">
        <v>73</v>
      </c>
      <c r="AY157" s="220" t="s">
        <v>138</v>
      </c>
    </row>
    <row r="158" spans="1:65" s="14" customFormat="1" ht="11.25">
      <c r="B158" s="221"/>
      <c r="C158" s="222"/>
      <c r="D158" s="206" t="s">
        <v>150</v>
      </c>
      <c r="E158" s="223" t="s">
        <v>19</v>
      </c>
      <c r="F158" s="224" t="s">
        <v>152</v>
      </c>
      <c r="G158" s="222"/>
      <c r="H158" s="225">
        <v>255.197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150</v>
      </c>
      <c r="AU158" s="231" t="s">
        <v>82</v>
      </c>
      <c r="AV158" s="14" t="s">
        <v>146</v>
      </c>
      <c r="AW158" s="14" t="s">
        <v>35</v>
      </c>
      <c r="AX158" s="14" t="s">
        <v>80</v>
      </c>
      <c r="AY158" s="231" t="s">
        <v>138</v>
      </c>
    </row>
    <row r="159" spans="1:65" s="2" customFormat="1" ht="16.5" customHeight="1">
      <c r="A159" s="35"/>
      <c r="B159" s="36"/>
      <c r="C159" s="193" t="s">
        <v>235</v>
      </c>
      <c r="D159" s="193" t="s">
        <v>141</v>
      </c>
      <c r="E159" s="194" t="s">
        <v>401</v>
      </c>
      <c r="F159" s="195" t="s">
        <v>402</v>
      </c>
      <c r="G159" s="196" t="s">
        <v>144</v>
      </c>
      <c r="H159" s="197">
        <v>134.31399999999999</v>
      </c>
      <c r="I159" s="198"/>
      <c r="J159" s="199">
        <f>ROUND(I159*H159,2)</f>
        <v>0</v>
      </c>
      <c r="K159" s="195" t="s">
        <v>329</v>
      </c>
      <c r="L159" s="40"/>
      <c r="M159" s="200" t="s">
        <v>19</v>
      </c>
      <c r="N159" s="201" t="s">
        <v>44</v>
      </c>
      <c r="O159" s="65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146</v>
      </c>
      <c r="AT159" s="204" t="s">
        <v>141</v>
      </c>
      <c r="AU159" s="204" t="s">
        <v>82</v>
      </c>
      <c r="AY159" s="18" t="s">
        <v>138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80</v>
      </c>
      <c r="BK159" s="205">
        <f>ROUND(I159*H159,2)</f>
        <v>0</v>
      </c>
      <c r="BL159" s="18" t="s">
        <v>146</v>
      </c>
      <c r="BM159" s="204" t="s">
        <v>403</v>
      </c>
    </row>
    <row r="160" spans="1:65" s="2" customFormat="1" ht="11.25">
      <c r="A160" s="35"/>
      <c r="B160" s="36"/>
      <c r="C160" s="37"/>
      <c r="D160" s="206" t="s">
        <v>148</v>
      </c>
      <c r="E160" s="37"/>
      <c r="F160" s="207" t="s">
        <v>404</v>
      </c>
      <c r="G160" s="37"/>
      <c r="H160" s="37"/>
      <c r="I160" s="116"/>
      <c r="J160" s="37"/>
      <c r="K160" s="37"/>
      <c r="L160" s="40"/>
      <c r="M160" s="208"/>
      <c r="N160" s="209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148</v>
      </c>
      <c r="AU160" s="18" t="s">
        <v>82</v>
      </c>
    </row>
    <row r="161" spans="1:65" s="2" customFormat="1" ht="16.5" customHeight="1">
      <c r="A161" s="35"/>
      <c r="B161" s="36"/>
      <c r="C161" s="193" t="s">
        <v>8</v>
      </c>
      <c r="D161" s="193" t="s">
        <v>141</v>
      </c>
      <c r="E161" s="194" t="s">
        <v>405</v>
      </c>
      <c r="F161" s="195" t="s">
        <v>406</v>
      </c>
      <c r="G161" s="196" t="s">
        <v>144</v>
      </c>
      <c r="H161" s="197">
        <v>116.404</v>
      </c>
      <c r="I161" s="198"/>
      <c r="J161" s="199">
        <f>ROUND(I161*H161,2)</f>
        <v>0</v>
      </c>
      <c r="K161" s="195" t="s">
        <v>329</v>
      </c>
      <c r="L161" s="40"/>
      <c r="M161" s="200" t="s">
        <v>19</v>
      </c>
      <c r="N161" s="201" t="s">
        <v>44</v>
      </c>
      <c r="O161" s="65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4" t="s">
        <v>146</v>
      </c>
      <c r="AT161" s="204" t="s">
        <v>141</v>
      </c>
      <c r="AU161" s="204" t="s">
        <v>82</v>
      </c>
      <c r="AY161" s="18" t="s">
        <v>138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8" t="s">
        <v>80</v>
      </c>
      <c r="BK161" s="205">
        <f>ROUND(I161*H161,2)</f>
        <v>0</v>
      </c>
      <c r="BL161" s="18" t="s">
        <v>146</v>
      </c>
      <c r="BM161" s="204" t="s">
        <v>407</v>
      </c>
    </row>
    <row r="162" spans="1:65" s="2" customFormat="1" ht="19.5">
      <c r="A162" s="35"/>
      <c r="B162" s="36"/>
      <c r="C162" s="37"/>
      <c r="D162" s="206" t="s">
        <v>148</v>
      </c>
      <c r="E162" s="37"/>
      <c r="F162" s="207" t="s">
        <v>408</v>
      </c>
      <c r="G162" s="37"/>
      <c r="H162" s="37"/>
      <c r="I162" s="116"/>
      <c r="J162" s="37"/>
      <c r="K162" s="37"/>
      <c r="L162" s="40"/>
      <c r="M162" s="208"/>
      <c r="N162" s="209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148</v>
      </c>
      <c r="AU162" s="18" t="s">
        <v>82</v>
      </c>
    </row>
    <row r="163" spans="1:65" s="15" customFormat="1" ht="11.25">
      <c r="B163" s="243"/>
      <c r="C163" s="244"/>
      <c r="D163" s="206" t="s">
        <v>150</v>
      </c>
      <c r="E163" s="245" t="s">
        <v>19</v>
      </c>
      <c r="F163" s="246" t="s">
        <v>409</v>
      </c>
      <c r="G163" s="244"/>
      <c r="H163" s="245" t="s">
        <v>19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AT163" s="252" t="s">
        <v>150</v>
      </c>
      <c r="AU163" s="252" t="s">
        <v>82</v>
      </c>
      <c r="AV163" s="15" t="s">
        <v>80</v>
      </c>
      <c r="AW163" s="15" t="s">
        <v>35</v>
      </c>
      <c r="AX163" s="15" t="s">
        <v>73</v>
      </c>
      <c r="AY163" s="252" t="s">
        <v>138</v>
      </c>
    </row>
    <row r="164" spans="1:65" s="13" customFormat="1" ht="22.5">
      <c r="B164" s="210"/>
      <c r="C164" s="211"/>
      <c r="D164" s="206" t="s">
        <v>150</v>
      </c>
      <c r="E164" s="212" t="s">
        <v>19</v>
      </c>
      <c r="F164" s="213" t="s">
        <v>410</v>
      </c>
      <c r="G164" s="211"/>
      <c r="H164" s="214">
        <v>116.404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150</v>
      </c>
      <c r="AU164" s="220" t="s">
        <v>82</v>
      </c>
      <c r="AV164" s="13" t="s">
        <v>82</v>
      </c>
      <c r="AW164" s="13" t="s">
        <v>35</v>
      </c>
      <c r="AX164" s="13" t="s">
        <v>73</v>
      </c>
      <c r="AY164" s="220" t="s">
        <v>138</v>
      </c>
    </row>
    <row r="165" spans="1:65" s="14" customFormat="1" ht="11.25">
      <c r="B165" s="221"/>
      <c r="C165" s="222"/>
      <c r="D165" s="206" t="s">
        <v>150</v>
      </c>
      <c r="E165" s="223" t="s">
        <v>19</v>
      </c>
      <c r="F165" s="224" t="s">
        <v>152</v>
      </c>
      <c r="G165" s="222"/>
      <c r="H165" s="225">
        <v>116.404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150</v>
      </c>
      <c r="AU165" s="231" t="s">
        <v>82</v>
      </c>
      <c r="AV165" s="14" t="s">
        <v>146</v>
      </c>
      <c r="AW165" s="14" t="s">
        <v>35</v>
      </c>
      <c r="AX165" s="14" t="s">
        <v>80</v>
      </c>
      <c r="AY165" s="231" t="s">
        <v>138</v>
      </c>
    </row>
    <row r="166" spans="1:65" s="2" customFormat="1" ht="16.5" customHeight="1">
      <c r="A166" s="35"/>
      <c r="B166" s="36"/>
      <c r="C166" s="232" t="s">
        <v>249</v>
      </c>
      <c r="D166" s="232" t="s">
        <v>153</v>
      </c>
      <c r="E166" s="233" t="s">
        <v>411</v>
      </c>
      <c r="F166" s="234" t="s">
        <v>412</v>
      </c>
      <c r="G166" s="235" t="s">
        <v>156</v>
      </c>
      <c r="H166" s="236">
        <v>209.52699999999999</v>
      </c>
      <c r="I166" s="237"/>
      <c r="J166" s="238">
        <f>ROUND(I166*H166,2)</f>
        <v>0</v>
      </c>
      <c r="K166" s="234" t="s">
        <v>329</v>
      </c>
      <c r="L166" s="239"/>
      <c r="M166" s="240" t="s">
        <v>19</v>
      </c>
      <c r="N166" s="241" t="s">
        <v>44</v>
      </c>
      <c r="O166" s="65"/>
      <c r="P166" s="202">
        <f>O166*H166</f>
        <v>0</v>
      </c>
      <c r="Q166" s="202">
        <v>1</v>
      </c>
      <c r="R166" s="202">
        <f>Q166*H166</f>
        <v>209.52699999999999</v>
      </c>
      <c r="S166" s="202">
        <v>0</v>
      </c>
      <c r="T166" s="20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157</v>
      </c>
      <c r="AT166" s="204" t="s">
        <v>153</v>
      </c>
      <c r="AU166" s="204" t="s">
        <v>82</v>
      </c>
      <c r="AY166" s="18" t="s">
        <v>138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8" t="s">
        <v>80</v>
      </c>
      <c r="BK166" s="205">
        <f>ROUND(I166*H166,2)</f>
        <v>0</v>
      </c>
      <c r="BL166" s="18" t="s">
        <v>146</v>
      </c>
      <c r="BM166" s="204" t="s">
        <v>413</v>
      </c>
    </row>
    <row r="167" spans="1:65" s="2" customFormat="1" ht="11.25">
      <c r="A167" s="35"/>
      <c r="B167" s="36"/>
      <c r="C167" s="37"/>
      <c r="D167" s="206" t="s">
        <v>148</v>
      </c>
      <c r="E167" s="37"/>
      <c r="F167" s="207" t="s">
        <v>412</v>
      </c>
      <c r="G167" s="37"/>
      <c r="H167" s="37"/>
      <c r="I167" s="116"/>
      <c r="J167" s="37"/>
      <c r="K167" s="37"/>
      <c r="L167" s="40"/>
      <c r="M167" s="208"/>
      <c r="N167" s="209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148</v>
      </c>
      <c r="AU167" s="18" t="s">
        <v>82</v>
      </c>
    </row>
    <row r="168" spans="1:65" s="15" customFormat="1" ht="11.25">
      <c r="B168" s="243"/>
      <c r="C168" s="244"/>
      <c r="D168" s="206" t="s">
        <v>150</v>
      </c>
      <c r="E168" s="245" t="s">
        <v>19</v>
      </c>
      <c r="F168" s="246" t="s">
        <v>414</v>
      </c>
      <c r="G168" s="244"/>
      <c r="H168" s="245" t="s">
        <v>19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150</v>
      </c>
      <c r="AU168" s="252" t="s">
        <v>82</v>
      </c>
      <c r="AV168" s="15" t="s">
        <v>80</v>
      </c>
      <c r="AW168" s="15" t="s">
        <v>35</v>
      </c>
      <c r="AX168" s="15" t="s">
        <v>73</v>
      </c>
      <c r="AY168" s="252" t="s">
        <v>138</v>
      </c>
    </row>
    <row r="169" spans="1:65" s="13" customFormat="1" ht="22.5">
      <c r="B169" s="210"/>
      <c r="C169" s="211"/>
      <c r="D169" s="206" t="s">
        <v>150</v>
      </c>
      <c r="E169" s="212" t="s">
        <v>19</v>
      </c>
      <c r="F169" s="213" t="s">
        <v>415</v>
      </c>
      <c r="G169" s="211"/>
      <c r="H169" s="214">
        <v>209.52699999999999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150</v>
      </c>
      <c r="AU169" s="220" t="s">
        <v>82</v>
      </c>
      <c r="AV169" s="13" t="s">
        <v>82</v>
      </c>
      <c r="AW169" s="13" t="s">
        <v>35</v>
      </c>
      <c r="AX169" s="13" t="s">
        <v>73</v>
      </c>
      <c r="AY169" s="220" t="s">
        <v>138</v>
      </c>
    </row>
    <row r="170" spans="1:65" s="14" customFormat="1" ht="11.25">
      <c r="B170" s="221"/>
      <c r="C170" s="222"/>
      <c r="D170" s="206" t="s">
        <v>150</v>
      </c>
      <c r="E170" s="223" t="s">
        <v>19</v>
      </c>
      <c r="F170" s="224" t="s">
        <v>152</v>
      </c>
      <c r="G170" s="222"/>
      <c r="H170" s="225">
        <v>209.52699999999999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150</v>
      </c>
      <c r="AU170" s="231" t="s">
        <v>82</v>
      </c>
      <c r="AV170" s="14" t="s">
        <v>146</v>
      </c>
      <c r="AW170" s="14" t="s">
        <v>35</v>
      </c>
      <c r="AX170" s="14" t="s">
        <v>80</v>
      </c>
      <c r="AY170" s="231" t="s">
        <v>138</v>
      </c>
    </row>
    <row r="171" spans="1:65" s="2" customFormat="1" ht="16.5" customHeight="1">
      <c r="A171" s="35"/>
      <c r="B171" s="36"/>
      <c r="C171" s="193" t="s">
        <v>256</v>
      </c>
      <c r="D171" s="193" t="s">
        <v>141</v>
      </c>
      <c r="E171" s="194" t="s">
        <v>416</v>
      </c>
      <c r="F171" s="195" t="s">
        <v>417</v>
      </c>
      <c r="G171" s="196" t="s">
        <v>144</v>
      </c>
      <c r="H171" s="197">
        <v>14.834</v>
      </c>
      <c r="I171" s="198"/>
      <c r="J171" s="199">
        <f>ROUND(I171*H171,2)</f>
        <v>0</v>
      </c>
      <c r="K171" s="195" t="s">
        <v>329</v>
      </c>
      <c r="L171" s="40"/>
      <c r="M171" s="200" t="s">
        <v>19</v>
      </c>
      <c r="N171" s="201" t="s">
        <v>44</v>
      </c>
      <c r="O171" s="65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4" t="s">
        <v>146</v>
      </c>
      <c r="AT171" s="204" t="s">
        <v>141</v>
      </c>
      <c r="AU171" s="204" t="s">
        <v>82</v>
      </c>
      <c r="AY171" s="18" t="s">
        <v>138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8" t="s">
        <v>80</v>
      </c>
      <c r="BK171" s="205">
        <f>ROUND(I171*H171,2)</f>
        <v>0</v>
      </c>
      <c r="BL171" s="18" t="s">
        <v>146</v>
      </c>
      <c r="BM171" s="204" t="s">
        <v>418</v>
      </c>
    </row>
    <row r="172" spans="1:65" s="2" customFormat="1" ht="11.25">
      <c r="A172" s="35"/>
      <c r="B172" s="36"/>
      <c r="C172" s="37"/>
      <c r="D172" s="206" t="s">
        <v>148</v>
      </c>
      <c r="E172" s="37"/>
      <c r="F172" s="207" t="s">
        <v>419</v>
      </c>
      <c r="G172" s="37"/>
      <c r="H172" s="37"/>
      <c r="I172" s="116"/>
      <c r="J172" s="37"/>
      <c r="K172" s="37"/>
      <c r="L172" s="40"/>
      <c r="M172" s="208"/>
      <c r="N172" s="209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148</v>
      </c>
      <c r="AU172" s="18" t="s">
        <v>82</v>
      </c>
    </row>
    <row r="173" spans="1:65" s="13" customFormat="1" ht="11.25">
      <c r="B173" s="210"/>
      <c r="C173" s="211"/>
      <c r="D173" s="206" t="s">
        <v>150</v>
      </c>
      <c r="E173" s="212" t="s">
        <v>19</v>
      </c>
      <c r="F173" s="213" t="s">
        <v>420</v>
      </c>
      <c r="G173" s="211"/>
      <c r="H173" s="214">
        <v>14.834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150</v>
      </c>
      <c r="AU173" s="220" t="s">
        <v>82</v>
      </c>
      <c r="AV173" s="13" t="s">
        <v>82</v>
      </c>
      <c r="AW173" s="13" t="s">
        <v>35</v>
      </c>
      <c r="AX173" s="13" t="s">
        <v>73</v>
      </c>
      <c r="AY173" s="220" t="s">
        <v>138</v>
      </c>
    </row>
    <row r="174" spans="1:65" s="14" customFormat="1" ht="11.25">
      <c r="B174" s="221"/>
      <c r="C174" s="222"/>
      <c r="D174" s="206" t="s">
        <v>150</v>
      </c>
      <c r="E174" s="223" t="s">
        <v>19</v>
      </c>
      <c r="F174" s="224" t="s">
        <v>152</v>
      </c>
      <c r="G174" s="222"/>
      <c r="H174" s="225">
        <v>14.834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150</v>
      </c>
      <c r="AU174" s="231" t="s">
        <v>82</v>
      </c>
      <c r="AV174" s="14" t="s">
        <v>146</v>
      </c>
      <c r="AW174" s="14" t="s">
        <v>35</v>
      </c>
      <c r="AX174" s="14" t="s">
        <v>80</v>
      </c>
      <c r="AY174" s="231" t="s">
        <v>138</v>
      </c>
    </row>
    <row r="175" spans="1:65" s="2" customFormat="1" ht="16.5" customHeight="1">
      <c r="A175" s="35"/>
      <c r="B175" s="36"/>
      <c r="C175" s="193" t="s">
        <v>261</v>
      </c>
      <c r="D175" s="193" t="s">
        <v>141</v>
      </c>
      <c r="E175" s="194" t="s">
        <v>421</v>
      </c>
      <c r="F175" s="195" t="s">
        <v>422</v>
      </c>
      <c r="G175" s="196" t="s">
        <v>170</v>
      </c>
      <c r="H175" s="197">
        <v>55.73</v>
      </c>
      <c r="I175" s="198"/>
      <c r="J175" s="199">
        <f>ROUND(I175*H175,2)</f>
        <v>0</v>
      </c>
      <c r="K175" s="195" t="s">
        <v>329</v>
      </c>
      <c r="L175" s="40"/>
      <c r="M175" s="200" t="s">
        <v>19</v>
      </c>
      <c r="N175" s="201" t="s">
        <v>44</v>
      </c>
      <c r="O175" s="65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4" t="s">
        <v>146</v>
      </c>
      <c r="AT175" s="204" t="s">
        <v>141</v>
      </c>
      <c r="AU175" s="204" t="s">
        <v>82</v>
      </c>
      <c r="AY175" s="18" t="s">
        <v>138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8" t="s">
        <v>80</v>
      </c>
      <c r="BK175" s="205">
        <f>ROUND(I175*H175,2)</f>
        <v>0</v>
      </c>
      <c r="BL175" s="18" t="s">
        <v>146</v>
      </c>
      <c r="BM175" s="204" t="s">
        <v>423</v>
      </c>
    </row>
    <row r="176" spans="1:65" s="2" customFormat="1" ht="11.25">
      <c r="A176" s="35"/>
      <c r="B176" s="36"/>
      <c r="C176" s="37"/>
      <c r="D176" s="206" t="s">
        <v>148</v>
      </c>
      <c r="E176" s="37"/>
      <c r="F176" s="207" t="s">
        <v>424</v>
      </c>
      <c r="G176" s="37"/>
      <c r="H176" s="37"/>
      <c r="I176" s="116"/>
      <c r="J176" s="37"/>
      <c r="K176" s="37"/>
      <c r="L176" s="40"/>
      <c r="M176" s="208"/>
      <c r="N176" s="209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148</v>
      </c>
      <c r="AU176" s="18" t="s">
        <v>82</v>
      </c>
    </row>
    <row r="177" spans="1:65" s="15" customFormat="1" ht="11.25">
      <c r="B177" s="243"/>
      <c r="C177" s="244"/>
      <c r="D177" s="206" t="s">
        <v>150</v>
      </c>
      <c r="E177" s="245" t="s">
        <v>19</v>
      </c>
      <c r="F177" s="246" t="s">
        <v>425</v>
      </c>
      <c r="G177" s="244"/>
      <c r="H177" s="245" t="s">
        <v>19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150</v>
      </c>
      <c r="AU177" s="252" t="s">
        <v>82</v>
      </c>
      <c r="AV177" s="15" t="s">
        <v>80</v>
      </c>
      <c r="AW177" s="15" t="s">
        <v>35</v>
      </c>
      <c r="AX177" s="15" t="s">
        <v>73</v>
      </c>
      <c r="AY177" s="252" t="s">
        <v>138</v>
      </c>
    </row>
    <row r="178" spans="1:65" s="13" customFormat="1" ht="11.25">
      <c r="B178" s="210"/>
      <c r="C178" s="211"/>
      <c r="D178" s="206" t="s">
        <v>150</v>
      </c>
      <c r="E178" s="212" t="s">
        <v>19</v>
      </c>
      <c r="F178" s="213" t="s">
        <v>426</v>
      </c>
      <c r="G178" s="211"/>
      <c r="H178" s="214">
        <v>40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150</v>
      </c>
      <c r="AU178" s="220" t="s">
        <v>82</v>
      </c>
      <c r="AV178" s="13" t="s">
        <v>82</v>
      </c>
      <c r="AW178" s="13" t="s">
        <v>35</v>
      </c>
      <c r="AX178" s="13" t="s">
        <v>73</v>
      </c>
      <c r="AY178" s="220" t="s">
        <v>138</v>
      </c>
    </row>
    <row r="179" spans="1:65" s="15" customFormat="1" ht="11.25">
      <c r="B179" s="243"/>
      <c r="C179" s="244"/>
      <c r="D179" s="206" t="s">
        <v>150</v>
      </c>
      <c r="E179" s="245" t="s">
        <v>19</v>
      </c>
      <c r="F179" s="246" t="s">
        <v>427</v>
      </c>
      <c r="G179" s="244"/>
      <c r="H179" s="245" t="s">
        <v>19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1"/>
      <c r="AT179" s="252" t="s">
        <v>150</v>
      </c>
      <c r="AU179" s="252" t="s">
        <v>82</v>
      </c>
      <c r="AV179" s="15" t="s">
        <v>80</v>
      </c>
      <c r="AW179" s="15" t="s">
        <v>35</v>
      </c>
      <c r="AX179" s="15" t="s">
        <v>73</v>
      </c>
      <c r="AY179" s="252" t="s">
        <v>138</v>
      </c>
    </row>
    <row r="180" spans="1:65" s="13" customFormat="1" ht="11.25">
      <c r="B180" s="210"/>
      <c r="C180" s="211"/>
      <c r="D180" s="206" t="s">
        <v>150</v>
      </c>
      <c r="E180" s="212" t="s">
        <v>19</v>
      </c>
      <c r="F180" s="213" t="s">
        <v>428</v>
      </c>
      <c r="G180" s="211"/>
      <c r="H180" s="214">
        <v>15.73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150</v>
      </c>
      <c r="AU180" s="220" t="s">
        <v>82</v>
      </c>
      <c r="AV180" s="13" t="s">
        <v>82</v>
      </c>
      <c r="AW180" s="13" t="s">
        <v>35</v>
      </c>
      <c r="AX180" s="13" t="s">
        <v>73</v>
      </c>
      <c r="AY180" s="220" t="s">
        <v>138</v>
      </c>
    </row>
    <row r="181" spans="1:65" s="14" customFormat="1" ht="11.25">
      <c r="B181" s="221"/>
      <c r="C181" s="222"/>
      <c r="D181" s="206" t="s">
        <v>150</v>
      </c>
      <c r="E181" s="223" t="s">
        <v>19</v>
      </c>
      <c r="F181" s="224" t="s">
        <v>152</v>
      </c>
      <c r="G181" s="222"/>
      <c r="H181" s="225">
        <v>55.730000000000004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150</v>
      </c>
      <c r="AU181" s="231" t="s">
        <v>82</v>
      </c>
      <c r="AV181" s="14" t="s">
        <v>146</v>
      </c>
      <c r="AW181" s="14" t="s">
        <v>35</v>
      </c>
      <c r="AX181" s="14" t="s">
        <v>80</v>
      </c>
      <c r="AY181" s="231" t="s">
        <v>138</v>
      </c>
    </row>
    <row r="182" spans="1:65" s="2" customFormat="1" ht="16.5" customHeight="1">
      <c r="A182" s="35"/>
      <c r="B182" s="36"/>
      <c r="C182" s="193" t="s">
        <v>268</v>
      </c>
      <c r="D182" s="193" t="s">
        <v>141</v>
      </c>
      <c r="E182" s="194" t="s">
        <v>429</v>
      </c>
      <c r="F182" s="195" t="s">
        <v>430</v>
      </c>
      <c r="G182" s="196" t="s">
        <v>170</v>
      </c>
      <c r="H182" s="197">
        <v>40</v>
      </c>
      <c r="I182" s="198"/>
      <c r="J182" s="199">
        <f>ROUND(I182*H182,2)</f>
        <v>0</v>
      </c>
      <c r="K182" s="195" t="s">
        <v>329</v>
      </c>
      <c r="L182" s="40"/>
      <c r="M182" s="200" t="s">
        <v>19</v>
      </c>
      <c r="N182" s="201" t="s">
        <v>44</v>
      </c>
      <c r="O182" s="65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4" t="s">
        <v>146</v>
      </c>
      <c r="AT182" s="204" t="s">
        <v>141</v>
      </c>
      <c r="AU182" s="204" t="s">
        <v>82</v>
      </c>
      <c r="AY182" s="18" t="s">
        <v>138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8" t="s">
        <v>80</v>
      </c>
      <c r="BK182" s="205">
        <f>ROUND(I182*H182,2)</f>
        <v>0</v>
      </c>
      <c r="BL182" s="18" t="s">
        <v>146</v>
      </c>
      <c r="BM182" s="204" t="s">
        <v>431</v>
      </c>
    </row>
    <row r="183" spans="1:65" s="2" customFormat="1" ht="11.25">
      <c r="A183" s="35"/>
      <c r="B183" s="36"/>
      <c r="C183" s="37"/>
      <c r="D183" s="206" t="s">
        <v>148</v>
      </c>
      <c r="E183" s="37"/>
      <c r="F183" s="207" t="s">
        <v>432</v>
      </c>
      <c r="G183" s="37"/>
      <c r="H183" s="37"/>
      <c r="I183" s="116"/>
      <c r="J183" s="37"/>
      <c r="K183" s="37"/>
      <c r="L183" s="40"/>
      <c r="M183" s="208"/>
      <c r="N183" s="209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148</v>
      </c>
      <c r="AU183" s="18" t="s">
        <v>82</v>
      </c>
    </row>
    <row r="184" spans="1:65" s="13" customFormat="1" ht="11.25">
      <c r="B184" s="210"/>
      <c r="C184" s="211"/>
      <c r="D184" s="206" t="s">
        <v>150</v>
      </c>
      <c r="E184" s="212" t="s">
        <v>19</v>
      </c>
      <c r="F184" s="213" t="s">
        <v>426</v>
      </c>
      <c r="G184" s="211"/>
      <c r="H184" s="214">
        <v>40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150</v>
      </c>
      <c r="AU184" s="220" t="s">
        <v>82</v>
      </c>
      <c r="AV184" s="13" t="s">
        <v>82</v>
      </c>
      <c r="AW184" s="13" t="s">
        <v>35</v>
      </c>
      <c r="AX184" s="13" t="s">
        <v>73</v>
      </c>
      <c r="AY184" s="220" t="s">
        <v>138</v>
      </c>
    </row>
    <row r="185" spans="1:65" s="14" customFormat="1" ht="11.25">
      <c r="B185" s="221"/>
      <c r="C185" s="222"/>
      <c r="D185" s="206" t="s">
        <v>150</v>
      </c>
      <c r="E185" s="223" t="s">
        <v>19</v>
      </c>
      <c r="F185" s="224" t="s">
        <v>152</v>
      </c>
      <c r="G185" s="222"/>
      <c r="H185" s="225">
        <v>40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150</v>
      </c>
      <c r="AU185" s="231" t="s">
        <v>82</v>
      </c>
      <c r="AV185" s="14" t="s">
        <v>146</v>
      </c>
      <c r="AW185" s="14" t="s">
        <v>35</v>
      </c>
      <c r="AX185" s="14" t="s">
        <v>80</v>
      </c>
      <c r="AY185" s="231" t="s">
        <v>138</v>
      </c>
    </row>
    <row r="186" spans="1:65" s="2" customFormat="1" ht="16.5" customHeight="1">
      <c r="A186" s="35"/>
      <c r="B186" s="36"/>
      <c r="C186" s="232" t="s">
        <v>278</v>
      </c>
      <c r="D186" s="232" t="s">
        <v>153</v>
      </c>
      <c r="E186" s="233" t="s">
        <v>433</v>
      </c>
      <c r="F186" s="234" t="s">
        <v>434</v>
      </c>
      <c r="G186" s="235" t="s">
        <v>435</v>
      </c>
      <c r="H186" s="236">
        <v>1.68</v>
      </c>
      <c r="I186" s="237"/>
      <c r="J186" s="238">
        <f>ROUND(I186*H186,2)</f>
        <v>0</v>
      </c>
      <c r="K186" s="234" t="s">
        <v>329</v>
      </c>
      <c r="L186" s="239"/>
      <c r="M186" s="240" t="s">
        <v>19</v>
      </c>
      <c r="N186" s="241" t="s">
        <v>44</v>
      </c>
      <c r="O186" s="65"/>
      <c r="P186" s="202">
        <f>O186*H186</f>
        <v>0</v>
      </c>
      <c r="Q186" s="202">
        <v>1E-3</v>
      </c>
      <c r="R186" s="202">
        <f>Q186*H186</f>
        <v>1.6800000000000001E-3</v>
      </c>
      <c r="S186" s="202">
        <v>0</v>
      </c>
      <c r="T186" s="20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4" t="s">
        <v>157</v>
      </c>
      <c r="AT186" s="204" t="s">
        <v>153</v>
      </c>
      <c r="AU186" s="204" t="s">
        <v>82</v>
      </c>
      <c r="AY186" s="18" t="s">
        <v>138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8" t="s">
        <v>80</v>
      </c>
      <c r="BK186" s="205">
        <f>ROUND(I186*H186,2)</f>
        <v>0</v>
      </c>
      <c r="BL186" s="18" t="s">
        <v>146</v>
      </c>
      <c r="BM186" s="204" t="s">
        <v>436</v>
      </c>
    </row>
    <row r="187" spans="1:65" s="2" customFormat="1" ht="11.25">
      <c r="A187" s="35"/>
      <c r="B187" s="36"/>
      <c r="C187" s="37"/>
      <c r="D187" s="206" t="s">
        <v>148</v>
      </c>
      <c r="E187" s="37"/>
      <c r="F187" s="207" t="s">
        <v>434</v>
      </c>
      <c r="G187" s="37"/>
      <c r="H187" s="37"/>
      <c r="I187" s="116"/>
      <c r="J187" s="37"/>
      <c r="K187" s="37"/>
      <c r="L187" s="40"/>
      <c r="M187" s="208"/>
      <c r="N187" s="209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148</v>
      </c>
      <c r="AU187" s="18" t="s">
        <v>82</v>
      </c>
    </row>
    <row r="188" spans="1:65" s="13" customFormat="1" ht="11.25">
      <c r="B188" s="210"/>
      <c r="C188" s="211"/>
      <c r="D188" s="206" t="s">
        <v>150</v>
      </c>
      <c r="E188" s="212" t="s">
        <v>19</v>
      </c>
      <c r="F188" s="213" t="s">
        <v>437</v>
      </c>
      <c r="G188" s="211"/>
      <c r="H188" s="214">
        <v>1.68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150</v>
      </c>
      <c r="AU188" s="220" t="s">
        <v>82</v>
      </c>
      <c r="AV188" s="13" t="s">
        <v>82</v>
      </c>
      <c r="AW188" s="13" t="s">
        <v>35</v>
      </c>
      <c r="AX188" s="13" t="s">
        <v>73</v>
      </c>
      <c r="AY188" s="220" t="s">
        <v>138</v>
      </c>
    </row>
    <row r="189" spans="1:65" s="14" customFormat="1" ht="11.25">
      <c r="B189" s="221"/>
      <c r="C189" s="222"/>
      <c r="D189" s="206" t="s">
        <v>150</v>
      </c>
      <c r="E189" s="223" t="s">
        <v>19</v>
      </c>
      <c r="F189" s="224" t="s">
        <v>152</v>
      </c>
      <c r="G189" s="222"/>
      <c r="H189" s="225">
        <v>1.68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150</v>
      </c>
      <c r="AU189" s="231" t="s">
        <v>82</v>
      </c>
      <c r="AV189" s="14" t="s">
        <v>146</v>
      </c>
      <c r="AW189" s="14" t="s">
        <v>35</v>
      </c>
      <c r="AX189" s="14" t="s">
        <v>80</v>
      </c>
      <c r="AY189" s="231" t="s">
        <v>138</v>
      </c>
    </row>
    <row r="190" spans="1:65" s="2" customFormat="1" ht="16.5" customHeight="1">
      <c r="A190" s="35"/>
      <c r="B190" s="36"/>
      <c r="C190" s="193" t="s">
        <v>7</v>
      </c>
      <c r="D190" s="193" t="s">
        <v>141</v>
      </c>
      <c r="E190" s="194" t="s">
        <v>438</v>
      </c>
      <c r="F190" s="195" t="s">
        <v>439</v>
      </c>
      <c r="G190" s="196" t="s">
        <v>170</v>
      </c>
      <c r="H190" s="197">
        <v>42.6</v>
      </c>
      <c r="I190" s="198"/>
      <c r="J190" s="199">
        <f>ROUND(I190*H190,2)</f>
        <v>0</v>
      </c>
      <c r="K190" s="195" t="s">
        <v>329</v>
      </c>
      <c r="L190" s="40"/>
      <c r="M190" s="200" t="s">
        <v>19</v>
      </c>
      <c r="N190" s="201" t="s">
        <v>44</v>
      </c>
      <c r="O190" s="65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4" t="s">
        <v>146</v>
      </c>
      <c r="AT190" s="204" t="s">
        <v>141</v>
      </c>
      <c r="AU190" s="204" t="s">
        <v>82</v>
      </c>
      <c r="AY190" s="18" t="s">
        <v>138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8" t="s">
        <v>80</v>
      </c>
      <c r="BK190" s="205">
        <f>ROUND(I190*H190,2)</f>
        <v>0</v>
      </c>
      <c r="BL190" s="18" t="s">
        <v>146</v>
      </c>
      <c r="BM190" s="204" t="s">
        <v>440</v>
      </c>
    </row>
    <row r="191" spans="1:65" s="2" customFormat="1" ht="11.25">
      <c r="A191" s="35"/>
      <c r="B191" s="36"/>
      <c r="C191" s="37"/>
      <c r="D191" s="206" t="s">
        <v>148</v>
      </c>
      <c r="E191" s="37"/>
      <c r="F191" s="207" t="s">
        <v>441</v>
      </c>
      <c r="G191" s="37"/>
      <c r="H191" s="37"/>
      <c r="I191" s="116"/>
      <c r="J191" s="37"/>
      <c r="K191" s="37"/>
      <c r="L191" s="40"/>
      <c r="M191" s="208"/>
      <c r="N191" s="209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148</v>
      </c>
      <c r="AU191" s="18" t="s">
        <v>82</v>
      </c>
    </row>
    <row r="192" spans="1:65" s="15" customFormat="1" ht="11.25">
      <c r="B192" s="243"/>
      <c r="C192" s="244"/>
      <c r="D192" s="206" t="s">
        <v>150</v>
      </c>
      <c r="E192" s="245" t="s">
        <v>19</v>
      </c>
      <c r="F192" s="246" t="s">
        <v>442</v>
      </c>
      <c r="G192" s="244"/>
      <c r="H192" s="245" t="s">
        <v>19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1"/>
      <c r="AT192" s="252" t="s">
        <v>150</v>
      </c>
      <c r="AU192" s="252" t="s">
        <v>82</v>
      </c>
      <c r="AV192" s="15" t="s">
        <v>80</v>
      </c>
      <c r="AW192" s="15" t="s">
        <v>35</v>
      </c>
      <c r="AX192" s="15" t="s">
        <v>73</v>
      </c>
      <c r="AY192" s="252" t="s">
        <v>138</v>
      </c>
    </row>
    <row r="193" spans="1:65" s="13" customFormat="1" ht="11.25">
      <c r="B193" s="210"/>
      <c r="C193" s="211"/>
      <c r="D193" s="206" t="s">
        <v>150</v>
      </c>
      <c r="E193" s="212" t="s">
        <v>19</v>
      </c>
      <c r="F193" s="213" t="s">
        <v>443</v>
      </c>
      <c r="G193" s="211"/>
      <c r="H193" s="214">
        <v>42.6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150</v>
      </c>
      <c r="AU193" s="220" t="s">
        <v>82</v>
      </c>
      <c r="AV193" s="13" t="s">
        <v>82</v>
      </c>
      <c r="AW193" s="13" t="s">
        <v>35</v>
      </c>
      <c r="AX193" s="13" t="s">
        <v>73</v>
      </c>
      <c r="AY193" s="220" t="s">
        <v>138</v>
      </c>
    </row>
    <row r="194" spans="1:65" s="14" customFormat="1" ht="11.25">
      <c r="B194" s="221"/>
      <c r="C194" s="222"/>
      <c r="D194" s="206" t="s">
        <v>150</v>
      </c>
      <c r="E194" s="223" t="s">
        <v>19</v>
      </c>
      <c r="F194" s="224" t="s">
        <v>152</v>
      </c>
      <c r="G194" s="222"/>
      <c r="H194" s="225">
        <v>42.6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150</v>
      </c>
      <c r="AU194" s="231" t="s">
        <v>82</v>
      </c>
      <c r="AV194" s="14" t="s">
        <v>146</v>
      </c>
      <c r="AW194" s="14" t="s">
        <v>35</v>
      </c>
      <c r="AX194" s="14" t="s">
        <v>80</v>
      </c>
      <c r="AY194" s="231" t="s">
        <v>138</v>
      </c>
    </row>
    <row r="195" spans="1:65" s="2" customFormat="1" ht="16.5" customHeight="1">
      <c r="A195" s="35"/>
      <c r="B195" s="36"/>
      <c r="C195" s="193" t="s">
        <v>292</v>
      </c>
      <c r="D195" s="193" t="s">
        <v>141</v>
      </c>
      <c r="E195" s="194" t="s">
        <v>444</v>
      </c>
      <c r="F195" s="195" t="s">
        <v>445</v>
      </c>
      <c r="G195" s="196" t="s">
        <v>144</v>
      </c>
      <c r="H195" s="197">
        <v>5.0999999999999996</v>
      </c>
      <c r="I195" s="198"/>
      <c r="J195" s="199">
        <f>ROUND(I195*H195,2)</f>
        <v>0</v>
      </c>
      <c r="K195" s="195" t="s">
        <v>329</v>
      </c>
      <c r="L195" s="40"/>
      <c r="M195" s="200" t="s">
        <v>19</v>
      </c>
      <c r="N195" s="201" t="s">
        <v>44</v>
      </c>
      <c r="O195" s="65"/>
      <c r="P195" s="202">
        <f>O195*H195</f>
        <v>0</v>
      </c>
      <c r="Q195" s="202">
        <v>0</v>
      </c>
      <c r="R195" s="202">
        <f>Q195*H195</f>
        <v>0</v>
      </c>
      <c r="S195" s="202">
        <v>1E-3</v>
      </c>
      <c r="T195" s="203">
        <f>S195*H195</f>
        <v>5.0999999999999995E-3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4" t="s">
        <v>146</v>
      </c>
      <c r="AT195" s="204" t="s">
        <v>141</v>
      </c>
      <c r="AU195" s="204" t="s">
        <v>82</v>
      </c>
      <c r="AY195" s="18" t="s">
        <v>138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8" t="s">
        <v>80</v>
      </c>
      <c r="BK195" s="205">
        <f>ROUND(I195*H195,2)</f>
        <v>0</v>
      </c>
      <c r="BL195" s="18" t="s">
        <v>146</v>
      </c>
      <c r="BM195" s="204" t="s">
        <v>446</v>
      </c>
    </row>
    <row r="196" spans="1:65" s="2" customFormat="1" ht="11.25">
      <c r="A196" s="35"/>
      <c r="B196" s="36"/>
      <c r="C196" s="37"/>
      <c r="D196" s="206" t="s">
        <v>148</v>
      </c>
      <c r="E196" s="37"/>
      <c r="F196" s="207" t="s">
        <v>447</v>
      </c>
      <c r="G196" s="37"/>
      <c r="H196" s="37"/>
      <c r="I196" s="116"/>
      <c r="J196" s="37"/>
      <c r="K196" s="37"/>
      <c r="L196" s="40"/>
      <c r="M196" s="208"/>
      <c r="N196" s="209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148</v>
      </c>
      <c r="AU196" s="18" t="s">
        <v>82</v>
      </c>
    </row>
    <row r="197" spans="1:65" s="15" customFormat="1" ht="11.25">
      <c r="B197" s="243"/>
      <c r="C197" s="244"/>
      <c r="D197" s="206" t="s">
        <v>150</v>
      </c>
      <c r="E197" s="245" t="s">
        <v>19</v>
      </c>
      <c r="F197" s="246" t="s">
        <v>448</v>
      </c>
      <c r="G197" s="244"/>
      <c r="H197" s="245" t="s">
        <v>19</v>
      </c>
      <c r="I197" s="247"/>
      <c r="J197" s="244"/>
      <c r="K197" s="244"/>
      <c r="L197" s="248"/>
      <c r="M197" s="249"/>
      <c r="N197" s="250"/>
      <c r="O197" s="250"/>
      <c r="P197" s="250"/>
      <c r="Q197" s="250"/>
      <c r="R197" s="250"/>
      <c r="S197" s="250"/>
      <c r="T197" s="251"/>
      <c r="AT197" s="252" t="s">
        <v>150</v>
      </c>
      <c r="AU197" s="252" t="s">
        <v>82</v>
      </c>
      <c r="AV197" s="15" t="s">
        <v>80</v>
      </c>
      <c r="AW197" s="15" t="s">
        <v>35</v>
      </c>
      <c r="AX197" s="15" t="s">
        <v>73</v>
      </c>
      <c r="AY197" s="252" t="s">
        <v>138</v>
      </c>
    </row>
    <row r="198" spans="1:65" s="13" customFormat="1" ht="11.25">
      <c r="B198" s="210"/>
      <c r="C198" s="211"/>
      <c r="D198" s="206" t="s">
        <v>150</v>
      </c>
      <c r="E198" s="212" t="s">
        <v>19</v>
      </c>
      <c r="F198" s="213" t="s">
        <v>449</v>
      </c>
      <c r="G198" s="211"/>
      <c r="H198" s="214">
        <v>5.0999999999999996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150</v>
      </c>
      <c r="AU198" s="220" t="s">
        <v>82</v>
      </c>
      <c r="AV198" s="13" t="s">
        <v>82</v>
      </c>
      <c r="AW198" s="13" t="s">
        <v>35</v>
      </c>
      <c r="AX198" s="13" t="s">
        <v>73</v>
      </c>
      <c r="AY198" s="220" t="s">
        <v>138</v>
      </c>
    </row>
    <row r="199" spans="1:65" s="14" customFormat="1" ht="11.25">
      <c r="B199" s="221"/>
      <c r="C199" s="222"/>
      <c r="D199" s="206" t="s">
        <v>150</v>
      </c>
      <c r="E199" s="223" t="s">
        <v>19</v>
      </c>
      <c r="F199" s="224" t="s">
        <v>152</v>
      </c>
      <c r="G199" s="222"/>
      <c r="H199" s="225">
        <v>5.0999999999999996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150</v>
      </c>
      <c r="AU199" s="231" t="s">
        <v>82</v>
      </c>
      <c r="AV199" s="14" t="s">
        <v>146</v>
      </c>
      <c r="AW199" s="14" t="s">
        <v>35</v>
      </c>
      <c r="AX199" s="14" t="s">
        <v>80</v>
      </c>
      <c r="AY199" s="231" t="s">
        <v>138</v>
      </c>
    </row>
    <row r="200" spans="1:65" s="12" customFormat="1" ht="22.9" customHeight="1">
      <c r="B200" s="177"/>
      <c r="C200" s="178"/>
      <c r="D200" s="179" t="s">
        <v>72</v>
      </c>
      <c r="E200" s="191" t="s">
        <v>82</v>
      </c>
      <c r="F200" s="191" t="s">
        <v>450</v>
      </c>
      <c r="G200" s="178"/>
      <c r="H200" s="178"/>
      <c r="I200" s="181"/>
      <c r="J200" s="192">
        <f>BK200</f>
        <v>0</v>
      </c>
      <c r="K200" s="178"/>
      <c r="L200" s="183"/>
      <c r="M200" s="184"/>
      <c r="N200" s="185"/>
      <c r="O200" s="185"/>
      <c r="P200" s="186">
        <f>SUM(P201:P242)</f>
        <v>0</v>
      </c>
      <c r="Q200" s="185"/>
      <c r="R200" s="186">
        <f>SUM(R201:R242)</f>
        <v>40.581277740000004</v>
      </c>
      <c r="S200" s="185"/>
      <c r="T200" s="187">
        <f>SUM(T201:T242)</f>
        <v>0</v>
      </c>
      <c r="AR200" s="188" t="s">
        <v>80</v>
      </c>
      <c r="AT200" s="189" t="s">
        <v>72</v>
      </c>
      <c r="AU200" s="189" t="s">
        <v>80</v>
      </c>
      <c r="AY200" s="188" t="s">
        <v>138</v>
      </c>
      <c r="BK200" s="190">
        <f>SUM(BK201:BK242)</f>
        <v>0</v>
      </c>
    </row>
    <row r="201" spans="1:65" s="2" customFormat="1" ht="16.5" customHeight="1">
      <c r="A201" s="35"/>
      <c r="B201" s="36"/>
      <c r="C201" s="193" t="s">
        <v>301</v>
      </c>
      <c r="D201" s="193" t="s">
        <v>141</v>
      </c>
      <c r="E201" s="194" t="s">
        <v>451</v>
      </c>
      <c r="F201" s="195" t="s">
        <v>452</v>
      </c>
      <c r="G201" s="196" t="s">
        <v>144</v>
      </c>
      <c r="H201" s="197">
        <v>4.26</v>
      </c>
      <c r="I201" s="198"/>
      <c r="J201" s="199">
        <f>ROUND(I201*H201,2)</f>
        <v>0</v>
      </c>
      <c r="K201" s="195" t="s">
        <v>329</v>
      </c>
      <c r="L201" s="40"/>
      <c r="M201" s="200" t="s">
        <v>19</v>
      </c>
      <c r="N201" s="201" t="s">
        <v>44</v>
      </c>
      <c r="O201" s="65"/>
      <c r="P201" s="202">
        <f>O201*H201</f>
        <v>0</v>
      </c>
      <c r="Q201" s="202">
        <v>2.3323800000000001</v>
      </c>
      <c r="R201" s="202">
        <f>Q201*H201</f>
        <v>9.9359388000000006</v>
      </c>
      <c r="S201" s="202">
        <v>0</v>
      </c>
      <c r="T201" s="20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4" t="s">
        <v>146</v>
      </c>
      <c r="AT201" s="204" t="s">
        <v>141</v>
      </c>
      <c r="AU201" s="204" t="s">
        <v>82</v>
      </c>
      <c r="AY201" s="18" t="s">
        <v>138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8" t="s">
        <v>80</v>
      </c>
      <c r="BK201" s="205">
        <f>ROUND(I201*H201,2)</f>
        <v>0</v>
      </c>
      <c r="BL201" s="18" t="s">
        <v>146</v>
      </c>
      <c r="BM201" s="204" t="s">
        <v>453</v>
      </c>
    </row>
    <row r="202" spans="1:65" s="2" customFormat="1" ht="11.25">
      <c r="A202" s="35"/>
      <c r="B202" s="36"/>
      <c r="C202" s="37"/>
      <c r="D202" s="206" t="s">
        <v>148</v>
      </c>
      <c r="E202" s="37"/>
      <c r="F202" s="207" t="s">
        <v>454</v>
      </c>
      <c r="G202" s="37"/>
      <c r="H202" s="37"/>
      <c r="I202" s="116"/>
      <c r="J202" s="37"/>
      <c r="K202" s="37"/>
      <c r="L202" s="40"/>
      <c r="M202" s="208"/>
      <c r="N202" s="209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148</v>
      </c>
      <c r="AU202" s="18" t="s">
        <v>82</v>
      </c>
    </row>
    <row r="203" spans="1:65" s="15" customFormat="1" ht="11.25">
      <c r="B203" s="243"/>
      <c r="C203" s="244"/>
      <c r="D203" s="206" t="s">
        <v>150</v>
      </c>
      <c r="E203" s="245" t="s">
        <v>19</v>
      </c>
      <c r="F203" s="246" t="s">
        <v>455</v>
      </c>
      <c r="G203" s="244"/>
      <c r="H203" s="245" t="s">
        <v>19</v>
      </c>
      <c r="I203" s="247"/>
      <c r="J203" s="244"/>
      <c r="K203" s="244"/>
      <c r="L203" s="248"/>
      <c r="M203" s="249"/>
      <c r="N203" s="250"/>
      <c r="O203" s="250"/>
      <c r="P203" s="250"/>
      <c r="Q203" s="250"/>
      <c r="R203" s="250"/>
      <c r="S203" s="250"/>
      <c r="T203" s="251"/>
      <c r="AT203" s="252" t="s">
        <v>150</v>
      </c>
      <c r="AU203" s="252" t="s">
        <v>82</v>
      </c>
      <c r="AV203" s="15" t="s">
        <v>80</v>
      </c>
      <c r="AW203" s="15" t="s">
        <v>35</v>
      </c>
      <c r="AX203" s="15" t="s">
        <v>73</v>
      </c>
      <c r="AY203" s="252" t="s">
        <v>138</v>
      </c>
    </row>
    <row r="204" spans="1:65" s="13" customFormat="1" ht="11.25">
      <c r="B204" s="210"/>
      <c r="C204" s="211"/>
      <c r="D204" s="206" t="s">
        <v>150</v>
      </c>
      <c r="E204" s="212" t="s">
        <v>19</v>
      </c>
      <c r="F204" s="213" t="s">
        <v>456</v>
      </c>
      <c r="G204" s="211"/>
      <c r="H204" s="214">
        <v>4.26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150</v>
      </c>
      <c r="AU204" s="220" t="s">
        <v>82</v>
      </c>
      <c r="AV204" s="13" t="s">
        <v>82</v>
      </c>
      <c r="AW204" s="13" t="s">
        <v>35</v>
      </c>
      <c r="AX204" s="13" t="s">
        <v>73</v>
      </c>
      <c r="AY204" s="220" t="s">
        <v>138</v>
      </c>
    </row>
    <row r="205" spans="1:65" s="14" customFormat="1" ht="11.25">
      <c r="B205" s="221"/>
      <c r="C205" s="222"/>
      <c r="D205" s="206" t="s">
        <v>150</v>
      </c>
      <c r="E205" s="223" t="s">
        <v>19</v>
      </c>
      <c r="F205" s="224" t="s">
        <v>152</v>
      </c>
      <c r="G205" s="222"/>
      <c r="H205" s="225">
        <v>4.26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150</v>
      </c>
      <c r="AU205" s="231" t="s">
        <v>82</v>
      </c>
      <c r="AV205" s="14" t="s">
        <v>146</v>
      </c>
      <c r="AW205" s="14" t="s">
        <v>35</v>
      </c>
      <c r="AX205" s="14" t="s">
        <v>80</v>
      </c>
      <c r="AY205" s="231" t="s">
        <v>138</v>
      </c>
    </row>
    <row r="206" spans="1:65" s="2" customFormat="1" ht="16.5" customHeight="1">
      <c r="A206" s="35"/>
      <c r="B206" s="36"/>
      <c r="C206" s="193" t="s">
        <v>307</v>
      </c>
      <c r="D206" s="193" t="s">
        <v>141</v>
      </c>
      <c r="E206" s="194" t="s">
        <v>457</v>
      </c>
      <c r="F206" s="195" t="s">
        <v>458</v>
      </c>
      <c r="G206" s="196" t="s">
        <v>144</v>
      </c>
      <c r="H206" s="197">
        <v>10.28</v>
      </c>
      <c r="I206" s="198"/>
      <c r="J206" s="199">
        <f>ROUND(I206*H206,2)</f>
        <v>0</v>
      </c>
      <c r="K206" s="195" t="s">
        <v>329</v>
      </c>
      <c r="L206" s="40"/>
      <c r="M206" s="200" t="s">
        <v>19</v>
      </c>
      <c r="N206" s="201" t="s">
        <v>44</v>
      </c>
      <c r="O206" s="65"/>
      <c r="P206" s="202">
        <f>O206*H206</f>
        <v>0</v>
      </c>
      <c r="Q206" s="202">
        <v>2.5262500000000001</v>
      </c>
      <c r="R206" s="202">
        <f>Q206*H206</f>
        <v>25.969850000000001</v>
      </c>
      <c r="S206" s="202">
        <v>0</v>
      </c>
      <c r="T206" s="20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4" t="s">
        <v>146</v>
      </c>
      <c r="AT206" s="204" t="s">
        <v>141</v>
      </c>
      <c r="AU206" s="204" t="s">
        <v>82</v>
      </c>
      <c r="AY206" s="18" t="s">
        <v>138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8" t="s">
        <v>80</v>
      </c>
      <c r="BK206" s="205">
        <f>ROUND(I206*H206,2)</f>
        <v>0</v>
      </c>
      <c r="BL206" s="18" t="s">
        <v>146</v>
      </c>
      <c r="BM206" s="204" t="s">
        <v>459</v>
      </c>
    </row>
    <row r="207" spans="1:65" s="2" customFormat="1" ht="11.25">
      <c r="A207" s="35"/>
      <c r="B207" s="36"/>
      <c r="C207" s="37"/>
      <c r="D207" s="206" t="s">
        <v>148</v>
      </c>
      <c r="E207" s="37"/>
      <c r="F207" s="207" t="s">
        <v>460</v>
      </c>
      <c r="G207" s="37"/>
      <c r="H207" s="37"/>
      <c r="I207" s="116"/>
      <c r="J207" s="37"/>
      <c r="K207" s="37"/>
      <c r="L207" s="40"/>
      <c r="M207" s="208"/>
      <c r="N207" s="209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148</v>
      </c>
      <c r="AU207" s="18" t="s">
        <v>82</v>
      </c>
    </row>
    <row r="208" spans="1:65" s="15" customFormat="1" ht="11.25">
      <c r="B208" s="243"/>
      <c r="C208" s="244"/>
      <c r="D208" s="206" t="s">
        <v>150</v>
      </c>
      <c r="E208" s="245" t="s">
        <v>19</v>
      </c>
      <c r="F208" s="246" t="s">
        <v>461</v>
      </c>
      <c r="G208" s="244"/>
      <c r="H208" s="245" t="s">
        <v>19</v>
      </c>
      <c r="I208" s="247"/>
      <c r="J208" s="244"/>
      <c r="K208" s="244"/>
      <c r="L208" s="248"/>
      <c r="M208" s="249"/>
      <c r="N208" s="250"/>
      <c r="O208" s="250"/>
      <c r="P208" s="250"/>
      <c r="Q208" s="250"/>
      <c r="R208" s="250"/>
      <c r="S208" s="250"/>
      <c r="T208" s="251"/>
      <c r="AT208" s="252" t="s">
        <v>150</v>
      </c>
      <c r="AU208" s="252" t="s">
        <v>82</v>
      </c>
      <c r="AV208" s="15" t="s">
        <v>80</v>
      </c>
      <c r="AW208" s="15" t="s">
        <v>35</v>
      </c>
      <c r="AX208" s="15" t="s">
        <v>73</v>
      </c>
      <c r="AY208" s="252" t="s">
        <v>138</v>
      </c>
    </row>
    <row r="209" spans="1:65" s="13" customFormat="1" ht="11.25">
      <c r="B209" s="210"/>
      <c r="C209" s="211"/>
      <c r="D209" s="206" t="s">
        <v>150</v>
      </c>
      <c r="E209" s="212" t="s">
        <v>19</v>
      </c>
      <c r="F209" s="213" t="s">
        <v>462</v>
      </c>
      <c r="G209" s="211"/>
      <c r="H209" s="214">
        <v>10.28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150</v>
      </c>
      <c r="AU209" s="220" t="s">
        <v>82</v>
      </c>
      <c r="AV209" s="13" t="s">
        <v>82</v>
      </c>
      <c r="AW209" s="13" t="s">
        <v>35</v>
      </c>
      <c r="AX209" s="13" t="s">
        <v>73</v>
      </c>
      <c r="AY209" s="220" t="s">
        <v>138</v>
      </c>
    </row>
    <row r="210" spans="1:65" s="14" customFormat="1" ht="11.25">
      <c r="B210" s="221"/>
      <c r="C210" s="222"/>
      <c r="D210" s="206" t="s">
        <v>150</v>
      </c>
      <c r="E210" s="223" t="s">
        <v>19</v>
      </c>
      <c r="F210" s="224" t="s">
        <v>152</v>
      </c>
      <c r="G210" s="222"/>
      <c r="H210" s="225">
        <v>10.28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150</v>
      </c>
      <c r="AU210" s="231" t="s">
        <v>82</v>
      </c>
      <c r="AV210" s="14" t="s">
        <v>146</v>
      </c>
      <c r="AW210" s="14" t="s">
        <v>35</v>
      </c>
      <c r="AX210" s="14" t="s">
        <v>80</v>
      </c>
      <c r="AY210" s="231" t="s">
        <v>138</v>
      </c>
    </row>
    <row r="211" spans="1:65" s="2" customFormat="1" ht="16.5" customHeight="1">
      <c r="A211" s="35"/>
      <c r="B211" s="36"/>
      <c r="C211" s="193" t="s">
        <v>463</v>
      </c>
      <c r="D211" s="193" t="s">
        <v>141</v>
      </c>
      <c r="E211" s="194" t="s">
        <v>464</v>
      </c>
      <c r="F211" s="195" t="s">
        <v>465</v>
      </c>
      <c r="G211" s="196" t="s">
        <v>170</v>
      </c>
      <c r="H211" s="197">
        <v>9.7110000000000003</v>
      </c>
      <c r="I211" s="198"/>
      <c r="J211" s="199">
        <f>ROUND(I211*H211,2)</f>
        <v>0</v>
      </c>
      <c r="K211" s="195" t="s">
        <v>329</v>
      </c>
      <c r="L211" s="40"/>
      <c r="M211" s="200" t="s">
        <v>19</v>
      </c>
      <c r="N211" s="201" t="s">
        <v>44</v>
      </c>
      <c r="O211" s="65"/>
      <c r="P211" s="202">
        <f>O211*H211</f>
        <v>0</v>
      </c>
      <c r="Q211" s="202">
        <v>1.4400000000000001E-3</v>
      </c>
      <c r="R211" s="202">
        <f>Q211*H211</f>
        <v>1.3983840000000001E-2</v>
      </c>
      <c r="S211" s="202">
        <v>0</v>
      </c>
      <c r="T211" s="20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4" t="s">
        <v>146</v>
      </c>
      <c r="AT211" s="204" t="s">
        <v>141</v>
      </c>
      <c r="AU211" s="204" t="s">
        <v>82</v>
      </c>
      <c r="AY211" s="18" t="s">
        <v>138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8" t="s">
        <v>80</v>
      </c>
      <c r="BK211" s="205">
        <f>ROUND(I211*H211,2)</f>
        <v>0</v>
      </c>
      <c r="BL211" s="18" t="s">
        <v>146</v>
      </c>
      <c r="BM211" s="204" t="s">
        <v>466</v>
      </c>
    </row>
    <row r="212" spans="1:65" s="2" customFormat="1" ht="11.25">
      <c r="A212" s="35"/>
      <c r="B212" s="36"/>
      <c r="C212" s="37"/>
      <c r="D212" s="206" t="s">
        <v>148</v>
      </c>
      <c r="E212" s="37"/>
      <c r="F212" s="207" t="s">
        <v>467</v>
      </c>
      <c r="G212" s="37"/>
      <c r="H212" s="37"/>
      <c r="I212" s="116"/>
      <c r="J212" s="37"/>
      <c r="K212" s="37"/>
      <c r="L212" s="40"/>
      <c r="M212" s="208"/>
      <c r="N212" s="209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148</v>
      </c>
      <c r="AU212" s="18" t="s">
        <v>82</v>
      </c>
    </row>
    <row r="213" spans="1:65" s="15" customFormat="1" ht="11.25">
      <c r="B213" s="243"/>
      <c r="C213" s="244"/>
      <c r="D213" s="206" t="s">
        <v>150</v>
      </c>
      <c r="E213" s="245" t="s">
        <v>19</v>
      </c>
      <c r="F213" s="246" t="s">
        <v>465</v>
      </c>
      <c r="G213" s="244"/>
      <c r="H213" s="245" t="s">
        <v>19</v>
      </c>
      <c r="I213" s="247"/>
      <c r="J213" s="244"/>
      <c r="K213" s="244"/>
      <c r="L213" s="248"/>
      <c r="M213" s="249"/>
      <c r="N213" s="250"/>
      <c r="O213" s="250"/>
      <c r="P213" s="250"/>
      <c r="Q213" s="250"/>
      <c r="R213" s="250"/>
      <c r="S213" s="250"/>
      <c r="T213" s="251"/>
      <c r="AT213" s="252" t="s">
        <v>150</v>
      </c>
      <c r="AU213" s="252" t="s">
        <v>82</v>
      </c>
      <c r="AV213" s="15" t="s">
        <v>80</v>
      </c>
      <c r="AW213" s="15" t="s">
        <v>35</v>
      </c>
      <c r="AX213" s="15" t="s">
        <v>73</v>
      </c>
      <c r="AY213" s="252" t="s">
        <v>138</v>
      </c>
    </row>
    <row r="214" spans="1:65" s="13" customFormat="1" ht="11.25">
      <c r="B214" s="210"/>
      <c r="C214" s="211"/>
      <c r="D214" s="206" t="s">
        <v>150</v>
      </c>
      <c r="E214" s="212" t="s">
        <v>19</v>
      </c>
      <c r="F214" s="213" t="s">
        <v>468</v>
      </c>
      <c r="G214" s="211"/>
      <c r="H214" s="214">
        <v>9.7110000000000003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150</v>
      </c>
      <c r="AU214" s="220" t="s">
        <v>82</v>
      </c>
      <c r="AV214" s="13" t="s">
        <v>82</v>
      </c>
      <c r="AW214" s="13" t="s">
        <v>35</v>
      </c>
      <c r="AX214" s="13" t="s">
        <v>73</v>
      </c>
      <c r="AY214" s="220" t="s">
        <v>138</v>
      </c>
    </row>
    <row r="215" spans="1:65" s="14" customFormat="1" ht="11.25">
      <c r="B215" s="221"/>
      <c r="C215" s="222"/>
      <c r="D215" s="206" t="s">
        <v>150</v>
      </c>
      <c r="E215" s="223" t="s">
        <v>19</v>
      </c>
      <c r="F215" s="224" t="s">
        <v>152</v>
      </c>
      <c r="G215" s="222"/>
      <c r="H215" s="225">
        <v>9.7110000000000003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150</v>
      </c>
      <c r="AU215" s="231" t="s">
        <v>82</v>
      </c>
      <c r="AV215" s="14" t="s">
        <v>146</v>
      </c>
      <c r="AW215" s="14" t="s">
        <v>35</v>
      </c>
      <c r="AX215" s="14" t="s">
        <v>80</v>
      </c>
      <c r="AY215" s="231" t="s">
        <v>138</v>
      </c>
    </row>
    <row r="216" spans="1:65" s="2" customFormat="1" ht="16.5" customHeight="1">
      <c r="A216" s="35"/>
      <c r="B216" s="36"/>
      <c r="C216" s="193" t="s">
        <v>469</v>
      </c>
      <c r="D216" s="193" t="s">
        <v>141</v>
      </c>
      <c r="E216" s="194" t="s">
        <v>470</v>
      </c>
      <c r="F216" s="195" t="s">
        <v>471</v>
      </c>
      <c r="G216" s="196" t="s">
        <v>170</v>
      </c>
      <c r="H216" s="197">
        <v>9.7110000000000003</v>
      </c>
      <c r="I216" s="198"/>
      <c r="J216" s="199">
        <f>ROUND(I216*H216,2)</f>
        <v>0</v>
      </c>
      <c r="K216" s="195" t="s">
        <v>329</v>
      </c>
      <c r="L216" s="40"/>
      <c r="M216" s="200" t="s">
        <v>19</v>
      </c>
      <c r="N216" s="201" t="s">
        <v>44</v>
      </c>
      <c r="O216" s="65"/>
      <c r="P216" s="202">
        <f>O216*H216</f>
        <v>0</v>
      </c>
      <c r="Q216" s="202">
        <v>4.0000000000000003E-5</v>
      </c>
      <c r="R216" s="202">
        <f>Q216*H216</f>
        <v>3.8844000000000004E-4</v>
      </c>
      <c r="S216" s="202">
        <v>0</v>
      </c>
      <c r="T216" s="20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4" t="s">
        <v>146</v>
      </c>
      <c r="AT216" s="204" t="s">
        <v>141</v>
      </c>
      <c r="AU216" s="204" t="s">
        <v>82</v>
      </c>
      <c r="AY216" s="18" t="s">
        <v>138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8" t="s">
        <v>80</v>
      </c>
      <c r="BK216" s="205">
        <f>ROUND(I216*H216,2)</f>
        <v>0</v>
      </c>
      <c r="BL216" s="18" t="s">
        <v>146</v>
      </c>
      <c r="BM216" s="204" t="s">
        <v>472</v>
      </c>
    </row>
    <row r="217" spans="1:65" s="2" customFormat="1" ht="11.25">
      <c r="A217" s="35"/>
      <c r="B217" s="36"/>
      <c r="C217" s="37"/>
      <c r="D217" s="206" t="s">
        <v>148</v>
      </c>
      <c r="E217" s="37"/>
      <c r="F217" s="207" t="s">
        <v>473</v>
      </c>
      <c r="G217" s="37"/>
      <c r="H217" s="37"/>
      <c r="I217" s="116"/>
      <c r="J217" s="37"/>
      <c r="K217" s="37"/>
      <c r="L217" s="40"/>
      <c r="M217" s="208"/>
      <c r="N217" s="209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148</v>
      </c>
      <c r="AU217" s="18" t="s">
        <v>82</v>
      </c>
    </row>
    <row r="218" spans="1:65" s="15" customFormat="1" ht="11.25">
      <c r="B218" s="243"/>
      <c r="C218" s="244"/>
      <c r="D218" s="206" t="s">
        <v>150</v>
      </c>
      <c r="E218" s="245" t="s">
        <v>19</v>
      </c>
      <c r="F218" s="246" t="s">
        <v>471</v>
      </c>
      <c r="G218" s="244"/>
      <c r="H218" s="245" t="s">
        <v>19</v>
      </c>
      <c r="I218" s="247"/>
      <c r="J218" s="244"/>
      <c r="K218" s="244"/>
      <c r="L218" s="248"/>
      <c r="M218" s="249"/>
      <c r="N218" s="250"/>
      <c r="O218" s="250"/>
      <c r="P218" s="250"/>
      <c r="Q218" s="250"/>
      <c r="R218" s="250"/>
      <c r="S218" s="250"/>
      <c r="T218" s="251"/>
      <c r="AT218" s="252" t="s">
        <v>150</v>
      </c>
      <c r="AU218" s="252" t="s">
        <v>82</v>
      </c>
      <c r="AV218" s="15" t="s">
        <v>80</v>
      </c>
      <c r="AW218" s="15" t="s">
        <v>35</v>
      </c>
      <c r="AX218" s="15" t="s">
        <v>73</v>
      </c>
      <c r="AY218" s="252" t="s">
        <v>138</v>
      </c>
    </row>
    <row r="219" spans="1:65" s="13" customFormat="1" ht="11.25">
      <c r="B219" s="210"/>
      <c r="C219" s="211"/>
      <c r="D219" s="206" t="s">
        <v>150</v>
      </c>
      <c r="E219" s="212" t="s">
        <v>19</v>
      </c>
      <c r="F219" s="213" t="s">
        <v>468</v>
      </c>
      <c r="G219" s="211"/>
      <c r="H219" s="214">
        <v>9.7110000000000003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150</v>
      </c>
      <c r="AU219" s="220" t="s">
        <v>82</v>
      </c>
      <c r="AV219" s="13" t="s">
        <v>82</v>
      </c>
      <c r="AW219" s="13" t="s">
        <v>35</v>
      </c>
      <c r="AX219" s="13" t="s">
        <v>73</v>
      </c>
      <c r="AY219" s="220" t="s">
        <v>138</v>
      </c>
    </row>
    <row r="220" spans="1:65" s="14" customFormat="1" ht="11.25">
      <c r="B220" s="221"/>
      <c r="C220" s="222"/>
      <c r="D220" s="206" t="s">
        <v>150</v>
      </c>
      <c r="E220" s="223" t="s">
        <v>19</v>
      </c>
      <c r="F220" s="224" t="s">
        <v>152</v>
      </c>
      <c r="G220" s="222"/>
      <c r="H220" s="225">
        <v>9.7110000000000003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150</v>
      </c>
      <c r="AU220" s="231" t="s">
        <v>82</v>
      </c>
      <c r="AV220" s="14" t="s">
        <v>146</v>
      </c>
      <c r="AW220" s="14" t="s">
        <v>35</v>
      </c>
      <c r="AX220" s="14" t="s">
        <v>80</v>
      </c>
      <c r="AY220" s="231" t="s">
        <v>138</v>
      </c>
    </row>
    <row r="221" spans="1:65" s="2" customFormat="1" ht="16.5" customHeight="1">
      <c r="A221" s="35"/>
      <c r="B221" s="36"/>
      <c r="C221" s="193" t="s">
        <v>474</v>
      </c>
      <c r="D221" s="193" t="s">
        <v>141</v>
      </c>
      <c r="E221" s="194" t="s">
        <v>475</v>
      </c>
      <c r="F221" s="195" t="s">
        <v>476</v>
      </c>
      <c r="G221" s="196" t="s">
        <v>156</v>
      </c>
      <c r="H221" s="197">
        <v>0.06</v>
      </c>
      <c r="I221" s="198"/>
      <c r="J221" s="199">
        <f>ROUND(I221*H221,2)</f>
        <v>0</v>
      </c>
      <c r="K221" s="195" t="s">
        <v>329</v>
      </c>
      <c r="L221" s="40"/>
      <c r="M221" s="200" t="s">
        <v>19</v>
      </c>
      <c r="N221" s="201" t="s">
        <v>44</v>
      </c>
      <c r="O221" s="65"/>
      <c r="P221" s="202">
        <f>O221*H221</f>
        <v>0</v>
      </c>
      <c r="Q221" s="202">
        <v>1.0382199999999999</v>
      </c>
      <c r="R221" s="202">
        <f>Q221*H221</f>
        <v>6.2293199999999993E-2</v>
      </c>
      <c r="S221" s="202">
        <v>0</v>
      </c>
      <c r="T221" s="20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4" t="s">
        <v>146</v>
      </c>
      <c r="AT221" s="204" t="s">
        <v>141</v>
      </c>
      <c r="AU221" s="204" t="s">
        <v>82</v>
      </c>
      <c r="AY221" s="18" t="s">
        <v>138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8" t="s">
        <v>80</v>
      </c>
      <c r="BK221" s="205">
        <f>ROUND(I221*H221,2)</f>
        <v>0</v>
      </c>
      <c r="BL221" s="18" t="s">
        <v>146</v>
      </c>
      <c r="BM221" s="204" t="s">
        <v>477</v>
      </c>
    </row>
    <row r="222" spans="1:65" s="2" customFormat="1" ht="11.25">
      <c r="A222" s="35"/>
      <c r="B222" s="36"/>
      <c r="C222" s="37"/>
      <c r="D222" s="206" t="s">
        <v>148</v>
      </c>
      <c r="E222" s="37"/>
      <c r="F222" s="207" t="s">
        <v>478</v>
      </c>
      <c r="G222" s="37"/>
      <c r="H222" s="37"/>
      <c r="I222" s="116"/>
      <c r="J222" s="37"/>
      <c r="K222" s="37"/>
      <c r="L222" s="40"/>
      <c r="M222" s="208"/>
      <c r="N222" s="209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148</v>
      </c>
      <c r="AU222" s="18" t="s">
        <v>82</v>
      </c>
    </row>
    <row r="223" spans="1:65" s="15" customFormat="1" ht="11.25">
      <c r="B223" s="243"/>
      <c r="C223" s="244"/>
      <c r="D223" s="206" t="s">
        <v>150</v>
      </c>
      <c r="E223" s="245" t="s">
        <v>19</v>
      </c>
      <c r="F223" s="246" t="s">
        <v>479</v>
      </c>
      <c r="G223" s="244"/>
      <c r="H223" s="245" t="s">
        <v>19</v>
      </c>
      <c r="I223" s="247"/>
      <c r="J223" s="244"/>
      <c r="K223" s="244"/>
      <c r="L223" s="248"/>
      <c r="M223" s="249"/>
      <c r="N223" s="250"/>
      <c r="O223" s="250"/>
      <c r="P223" s="250"/>
      <c r="Q223" s="250"/>
      <c r="R223" s="250"/>
      <c r="S223" s="250"/>
      <c r="T223" s="251"/>
      <c r="AT223" s="252" t="s">
        <v>150</v>
      </c>
      <c r="AU223" s="252" t="s">
        <v>82</v>
      </c>
      <c r="AV223" s="15" t="s">
        <v>80</v>
      </c>
      <c r="AW223" s="15" t="s">
        <v>35</v>
      </c>
      <c r="AX223" s="15" t="s">
        <v>73</v>
      </c>
      <c r="AY223" s="252" t="s">
        <v>138</v>
      </c>
    </row>
    <row r="224" spans="1:65" s="13" customFormat="1" ht="11.25">
      <c r="B224" s="210"/>
      <c r="C224" s="211"/>
      <c r="D224" s="206" t="s">
        <v>150</v>
      </c>
      <c r="E224" s="212" t="s">
        <v>19</v>
      </c>
      <c r="F224" s="213" t="s">
        <v>480</v>
      </c>
      <c r="G224" s="211"/>
      <c r="H224" s="214">
        <v>0.06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150</v>
      </c>
      <c r="AU224" s="220" t="s">
        <v>82</v>
      </c>
      <c r="AV224" s="13" t="s">
        <v>82</v>
      </c>
      <c r="AW224" s="13" t="s">
        <v>35</v>
      </c>
      <c r="AX224" s="13" t="s">
        <v>73</v>
      </c>
      <c r="AY224" s="220" t="s">
        <v>138</v>
      </c>
    </row>
    <row r="225" spans="1:65" s="14" customFormat="1" ht="11.25">
      <c r="B225" s="221"/>
      <c r="C225" s="222"/>
      <c r="D225" s="206" t="s">
        <v>150</v>
      </c>
      <c r="E225" s="223" t="s">
        <v>19</v>
      </c>
      <c r="F225" s="224" t="s">
        <v>152</v>
      </c>
      <c r="G225" s="222"/>
      <c r="H225" s="225">
        <v>0.06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150</v>
      </c>
      <c r="AU225" s="231" t="s">
        <v>82</v>
      </c>
      <c r="AV225" s="14" t="s">
        <v>146</v>
      </c>
      <c r="AW225" s="14" t="s">
        <v>35</v>
      </c>
      <c r="AX225" s="14" t="s">
        <v>80</v>
      </c>
      <c r="AY225" s="231" t="s">
        <v>138</v>
      </c>
    </row>
    <row r="226" spans="1:65" s="2" customFormat="1" ht="16.5" customHeight="1">
      <c r="A226" s="35"/>
      <c r="B226" s="36"/>
      <c r="C226" s="193" t="s">
        <v>481</v>
      </c>
      <c r="D226" s="193" t="s">
        <v>141</v>
      </c>
      <c r="E226" s="194" t="s">
        <v>482</v>
      </c>
      <c r="F226" s="195" t="s">
        <v>483</v>
      </c>
      <c r="G226" s="196" t="s">
        <v>156</v>
      </c>
      <c r="H226" s="197">
        <v>0.70699999999999996</v>
      </c>
      <c r="I226" s="198"/>
      <c r="J226" s="199">
        <f>ROUND(I226*H226,2)</f>
        <v>0</v>
      </c>
      <c r="K226" s="195" t="s">
        <v>329</v>
      </c>
      <c r="L226" s="40"/>
      <c r="M226" s="200" t="s">
        <v>19</v>
      </c>
      <c r="N226" s="201" t="s">
        <v>44</v>
      </c>
      <c r="O226" s="65"/>
      <c r="P226" s="202">
        <f>O226*H226</f>
        <v>0</v>
      </c>
      <c r="Q226" s="202">
        <v>1.0597399999999999</v>
      </c>
      <c r="R226" s="202">
        <f>Q226*H226</f>
        <v>0.74923617999999992</v>
      </c>
      <c r="S226" s="202">
        <v>0</v>
      </c>
      <c r="T226" s="20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4" t="s">
        <v>146</v>
      </c>
      <c r="AT226" s="204" t="s">
        <v>141</v>
      </c>
      <c r="AU226" s="204" t="s">
        <v>82</v>
      </c>
      <c r="AY226" s="18" t="s">
        <v>138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8" t="s">
        <v>80</v>
      </c>
      <c r="BK226" s="205">
        <f>ROUND(I226*H226,2)</f>
        <v>0</v>
      </c>
      <c r="BL226" s="18" t="s">
        <v>146</v>
      </c>
      <c r="BM226" s="204" t="s">
        <v>484</v>
      </c>
    </row>
    <row r="227" spans="1:65" s="2" customFormat="1" ht="11.25">
      <c r="A227" s="35"/>
      <c r="B227" s="36"/>
      <c r="C227" s="37"/>
      <c r="D227" s="206" t="s">
        <v>148</v>
      </c>
      <c r="E227" s="37"/>
      <c r="F227" s="207" t="s">
        <v>485</v>
      </c>
      <c r="G227" s="37"/>
      <c r="H227" s="37"/>
      <c r="I227" s="116"/>
      <c r="J227" s="37"/>
      <c r="K227" s="37"/>
      <c r="L227" s="40"/>
      <c r="M227" s="208"/>
      <c r="N227" s="209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148</v>
      </c>
      <c r="AU227" s="18" t="s">
        <v>82</v>
      </c>
    </row>
    <row r="228" spans="1:65" s="15" customFormat="1" ht="11.25">
      <c r="B228" s="243"/>
      <c r="C228" s="244"/>
      <c r="D228" s="206" t="s">
        <v>150</v>
      </c>
      <c r="E228" s="245" t="s">
        <v>19</v>
      </c>
      <c r="F228" s="246" t="s">
        <v>486</v>
      </c>
      <c r="G228" s="244"/>
      <c r="H228" s="245" t="s">
        <v>19</v>
      </c>
      <c r="I228" s="247"/>
      <c r="J228" s="244"/>
      <c r="K228" s="244"/>
      <c r="L228" s="248"/>
      <c r="M228" s="249"/>
      <c r="N228" s="250"/>
      <c r="O228" s="250"/>
      <c r="P228" s="250"/>
      <c r="Q228" s="250"/>
      <c r="R228" s="250"/>
      <c r="S228" s="250"/>
      <c r="T228" s="251"/>
      <c r="AT228" s="252" t="s">
        <v>150</v>
      </c>
      <c r="AU228" s="252" t="s">
        <v>82</v>
      </c>
      <c r="AV228" s="15" t="s">
        <v>80</v>
      </c>
      <c r="AW228" s="15" t="s">
        <v>35</v>
      </c>
      <c r="AX228" s="15" t="s">
        <v>73</v>
      </c>
      <c r="AY228" s="252" t="s">
        <v>138</v>
      </c>
    </row>
    <row r="229" spans="1:65" s="13" customFormat="1" ht="11.25">
      <c r="B229" s="210"/>
      <c r="C229" s="211"/>
      <c r="D229" s="206" t="s">
        <v>150</v>
      </c>
      <c r="E229" s="212" t="s">
        <v>19</v>
      </c>
      <c r="F229" s="213" t="s">
        <v>487</v>
      </c>
      <c r="G229" s="211"/>
      <c r="H229" s="214">
        <v>0.70699999999999996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150</v>
      </c>
      <c r="AU229" s="220" t="s">
        <v>82</v>
      </c>
      <c r="AV229" s="13" t="s">
        <v>82</v>
      </c>
      <c r="AW229" s="13" t="s">
        <v>35</v>
      </c>
      <c r="AX229" s="13" t="s">
        <v>73</v>
      </c>
      <c r="AY229" s="220" t="s">
        <v>138</v>
      </c>
    </row>
    <row r="230" spans="1:65" s="14" customFormat="1" ht="11.25">
      <c r="B230" s="221"/>
      <c r="C230" s="222"/>
      <c r="D230" s="206" t="s">
        <v>150</v>
      </c>
      <c r="E230" s="223" t="s">
        <v>19</v>
      </c>
      <c r="F230" s="224" t="s">
        <v>152</v>
      </c>
      <c r="G230" s="222"/>
      <c r="H230" s="225">
        <v>0.70699999999999996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150</v>
      </c>
      <c r="AU230" s="231" t="s">
        <v>82</v>
      </c>
      <c r="AV230" s="14" t="s">
        <v>146</v>
      </c>
      <c r="AW230" s="14" t="s">
        <v>35</v>
      </c>
      <c r="AX230" s="14" t="s">
        <v>80</v>
      </c>
      <c r="AY230" s="231" t="s">
        <v>138</v>
      </c>
    </row>
    <row r="231" spans="1:65" s="2" customFormat="1" ht="16.5" customHeight="1">
      <c r="A231" s="35"/>
      <c r="B231" s="36"/>
      <c r="C231" s="193" t="s">
        <v>488</v>
      </c>
      <c r="D231" s="193" t="s">
        <v>141</v>
      </c>
      <c r="E231" s="194" t="s">
        <v>489</v>
      </c>
      <c r="F231" s="195" t="s">
        <v>490</v>
      </c>
      <c r="G231" s="196" t="s">
        <v>144</v>
      </c>
      <c r="H231" s="197">
        <v>1.518</v>
      </c>
      <c r="I231" s="198"/>
      <c r="J231" s="199">
        <f>ROUND(I231*H231,2)</f>
        <v>0</v>
      </c>
      <c r="K231" s="195" t="s">
        <v>329</v>
      </c>
      <c r="L231" s="40"/>
      <c r="M231" s="200" t="s">
        <v>19</v>
      </c>
      <c r="N231" s="201" t="s">
        <v>44</v>
      </c>
      <c r="O231" s="65"/>
      <c r="P231" s="202">
        <f>O231*H231</f>
        <v>0</v>
      </c>
      <c r="Q231" s="202">
        <v>2.5359600000000002</v>
      </c>
      <c r="R231" s="202">
        <f>Q231*H231</f>
        <v>3.8495872800000002</v>
      </c>
      <c r="S231" s="202">
        <v>0</v>
      </c>
      <c r="T231" s="20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4" t="s">
        <v>146</v>
      </c>
      <c r="AT231" s="204" t="s">
        <v>141</v>
      </c>
      <c r="AU231" s="204" t="s">
        <v>82</v>
      </c>
      <c r="AY231" s="18" t="s">
        <v>138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8" t="s">
        <v>80</v>
      </c>
      <c r="BK231" s="205">
        <f>ROUND(I231*H231,2)</f>
        <v>0</v>
      </c>
      <c r="BL231" s="18" t="s">
        <v>146</v>
      </c>
      <c r="BM231" s="204" t="s">
        <v>491</v>
      </c>
    </row>
    <row r="232" spans="1:65" s="2" customFormat="1" ht="11.25">
      <c r="A232" s="35"/>
      <c r="B232" s="36"/>
      <c r="C232" s="37"/>
      <c r="D232" s="206" t="s">
        <v>148</v>
      </c>
      <c r="E232" s="37"/>
      <c r="F232" s="207" t="s">
        <v>492</v>
      </c>
      <c r="G232" s="37"/>
      <c r="H232" s="37"/>
      <c r="I232" s="116"/>
      <c r="J232" s="37"/>
      <c r="K232" s="37"/>
      <c r="L232" s="40"/>
      <c r="M232" s="208"/>
      <c r="N232" s="209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148</v>
      </c>
      <c r="AU232" s="18" t="s">
        <v>82</v>
      </c>
    </row>
    <row r="233" spans="1:65" s="15" customFormat="1" ht="11.25">
      <c r="B233" s="243"/>
      <c r="C233" s="244"/>
      <c r="D233" s="206" t="s">
        <v>150</v>
      </c>
      <c r="E233" s="245" t="s">
        <v>19</v>
      </c>
      <c r="F233" s="246" t="s">
        <v>493</v>
      </c>
      <c r="G233" s="244"/>
      <c r="H233" s="245" t="s">
        <v>19</v>
      </c>
      <c r="I233" s="247"/>
      <c r="J233" s="244"/>
      <c r="K233" s="244"/>
      <c r="L233" s="248"/>
      <c r="M233" s="249"/>
      <c r="N233" s="250"/>
      <c r="O233" s="250"/>
      <c r="P233" s="250"/>
      <c r="Q233" s="250"/>
      <c r="R233" s="250"/>
      <c r="S233" s="250"/>
      <c r="T233" s="251"/>
      <c r="AT233" s="252" t="s">
        <v>150</v>
      </c>
      <c r="AU233" s="252" t="s">
        <v>82</v>
      </c>
      <c r="AV233" s="15" t="s">
        <v>80</v>
      </c>
      <c r="AW233" s="15" t="s">
        <v>35</v>
      </c>
      <c r="AX233" s="15" t="s">
        <v>73</v>
      </c>
      <c r="AY233" s="252" t="s">
        <v>138</v>
      </c>
    </row>
    <row r="234" spans="1:65" s="13" customFormat="1" ht="11.25">
      <c r="B234" s="210"/>
      <c r="C234" s="211"/>
      <c r="D234" s="206" t="s">
        <v>150</v>
      </c>
      <c r="E234" s="212" t="s">
        <v>19</v>
      </c>
      <c r="F234" s="213" t="s">
        <v>494</v>
      </c>
      <c r="G234" s="211"/>
      <c r="H234" s="214">
        <v>1.08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150</v>
      </c>
      <c r="AU234" s="220" t="s">
        <v>82</v>
      </c>
      <c r="AV234" s="13" t="s">
        <v>82</v>
      </c>
      <c r="AW234" s="13" t="s">
        <v>35</v>
      </c>
      <c r="AX234" s="13" t="s">
        <v>73</v>
      </c>
      <c r="AY234" s="220" t="s">
        <v>138</v>
      </c>
    </row>
    <row r="235" spans="1:65" s="15" customFormat="1" ht="11.25">
      <c r="B235" s="243"/>
      <c r="C235" s="244"/>
      <c r="D235" s="206" t="s">
        <v>150</v>
      </c>
      <c r="E235" s="245" t="s">
        <v>19</v>
      </c>
      <c r="F235" s="246" t="s">
        <v>495</v>
      </c>
      <c r="G235" s="244"/>
      <c r="H235" s="245" t="s">
        <v>19</v>
      </c>
      <c r="I235" s="247"/>
      <c r="J235" s="244"/>
      <c r="K235" s="244"/>
      <c r="L235" s="248"/>
      <c r="M235" s="249"/>
      <c r="N235" s="250"/>
      <c r="O235" s="250"/>
      <c r="P235" s="250"/>
      <c r="Q235" s="250"/>
      <c r="R235" s="250"/>
      <c r="S235" s="250"/>
      <c r="T235" s="251"/>
      <c r="AT235" s="252" t="s">
        <v>150</v>
      </c>
      <c r="AU235" s="252" t="s">
        <v>82</v>
      </c>
      <c r="AV235" s="15" t="s">
        <v>80</v>
      </c>
      <c r="AW235" s="15" t="s">
        <v>35</v>
      </c>
      <c r="AX235" s="15" t="s">
        <v>73</v>
      </c>
      <c r="AY235" s="252" t="s">
        <v>138</v>
      </c>
    </row>
    <row r="236" spans="1:65" s="13" customFormat="1" ht="11.25">
      <c r="B236" s="210"/>
      <c r="C236" s="211"/>
      <c r="D236" s="206" t="s">
        <v>150</v>
      </c>
      <c r="E236" s="212" t="s">
        <v>19</v>
      </c>
      <c r="F236" s="213" t="s">
        <v>496</v>
      </c>
      <c r="G236" s="211"/>
      <c r="H236" s="214">
        <v>0.438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150</v>
      </c>
      <c r="AU236" s="220" t="s">
        <v>82</v>
      </c>
      <c r="AV236" s="13" t="s">
        <v>82</v>
      </c>
      <c r="AW236" s="13" t="s">
        <v>35</v>
      </c>
      <c r="AX236" s="13" t="s">
        <v>73</v>
      </c>
      <c r="AY236" s="220" t="s">
        <v>138</v>
      </c>
    </row>
    <row r="237" spans="1:65" s="14" customFormat="1" ht="11.25">
      <c r="B237" s="221"/>
      <c r="C237" s="222"/>
      <c r="D237" s="206" t="s">
        <v>150</v>
      </c>
      <c r="E237" s="223" t="s">
        <v>19</v>
      </c>
      <c r="F237" s="224" t="s">
        <v>152</v>
      </c>
      <c r="G237" s="222"/>
      <c r="H237" s="225">
        <v>1.518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150</v>
      </c>
      <c r="AU237" s="231" t="s">
        <v>82</v>
      </c>
      <c r="AV237" s="14" t="s">
        <v>146</v>
      </c>
      <c r="AW237" s="14" t="s">
        <v>35</v>
      </c>
      <c r="AX237" s="14" t="s">
        <v>80</v>
      </c>
      <c r="AY237" s="231" t="s">
        <v>138</v>
      </c>
    </row>
    <row r="238" spans="1:65" s="2" customFormat="1" ht="16.5" customHeight="1">
      <c r="A238" s="35"/>
      <c r="B238" s="36"/>
      <c r="C238" s="193" t="s">
        <v>497</v>
      </c>
      <c r="D238" s="193" t="s">
        <v>141</v>
      </c>
      <c r="E238" s="194" t="s">
        <v>498</v>
      </c>
      <c r="F238" s="195" t="s">
        <v>499</v>
      </c>
      <c r="G238" s="196" t="s">
        <v>144</v>
      </c>
      <c r="H238" s="197">
        <v>0.03</v>
      </c>
      <c r="I238" s="198"/>
      <c r="J238" s="199">
        <f>ROUND(I238*H238,2)</f>
        <v>0</v>
      </c>
      <c r="K238" s="195" t="s">
        <v>329</v>
      </c>
      <c r="L238" s="40"/>
      <c r="M238" s="200" t="s">
        <v>19</v>
      </c>
      <c r="N238" s="201" t="s">
        <v>44</v>
      </c>
      <c r="O238" s="65"/>
      <c r="P238" s="202">
        <f>O238*H238</f>
        <v>0</v>
      </c>
      <c r="Q238" s="202">
        <v>0</v>
      </c>
      <c r="R238" s="202">
        <f>Q238*H238</f>
        <v>0</v>
      </c>
      <c r="S238" s="202">
        <v>0</v>
      </c>
      <c r="T238" s="20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4" t="s">
        <v>146</v>
      </c>
      <c r="AT238" s="204" t="s">
        <v>141</v>
      </c>
      <c r="AU238" s="204" t="s">
        <v>82</v>
      </c>
      <c r="AY238" s="18" t="s">
        <v>138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8" t="s">
        <v>80</v>
      </c>
      <c r="BK238" s="205">
        <f>ROUND(I238*H238,2)</f>
        <v>0</v>
      </c>
      <c r="BL238" s="18" t="s">
        <v>146</v>
      </c>
      <c r="BM238" s="204" t="s">
        <v>500</v>
      </c>
    </row>
    <row r="239" spans="1:65" s="2" customFormat="1" ht="11.25">
      <c r="A239" s="35"/>
      <c r="B239" s="36"/>
      <c r="C239" s="37"/>
      <c r="D239" s="206" t="s">
        <v>148</v>
      </c>
      <c r="E239" s="37"/>
      <c r="F239" s="207" t="s">
        <v>501</v>
      </c>
      <c r="G239" s="37"/>
      <c r="H239" s="37"/>
      <c r="I239" s="116"/>
      <c r="J239" s="37"/>
      <c r="K239" s="37"/>
      <c r="L239" s="40"/>
      <c r="M239" s="208"/>
      <c r="N239" s="209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148</v>
      </c>
      <c r="AU239" s="18" t="s">
        <v>82</v>
      </c>
    </row>
    <row r="240" spans="1:65" s="15" customFormat="1" ht="11.25">
      <c r="B240" s="243"/>
      <c r="C240" s="244"/>
      <c r="D240" s="206" t="s">
        <v>150</v>
      </c>
      <c r="E240" s="245" t="s">
        <v>19</v>
      </c>
      <c r="F240" s="246" t="s">
        <v>502</v>
      </c>
      <c r="G240" s="244"/>
      <c r="H240" s="245" t="s">
        <v>19</v>
      </c>
      <c r="I240" s="247"/>
      <c r="J240" s="244"/>
      <c r="K240" s="244"/>
      <c r="L240" s="248"/>
      <c r="M240" s="249"/>
      <c r="N240" s="250"/>
      <c r="O240" s="250"/>
      <c r="P240" s="250"/>
      <c r="Q240" s="250"/>
      <c r="R240" s="250"/>
      <c r="S240" s="250"/>
      <c r="T240" s="251"/>
      <c r="AT240" s="252" t="s">
        <v>150</v>
      </c>
      <c r="AU240" s="252" t="s">
        <v>82</v>
      </c>
      <c r="AV240" s="15" t="s">
        <v>80</v>
      </c>
      <c r="AW240" s="15" t="s">
        <v>35</v>
      </c>
      <c r="AX240" s="15" t="s">
        <v>73</v>
      </c>
      <c r="AY240" s="252" t="s">
        <v>138</v>
      </c>
    </row>
    <row r="241" spans="1:65" s="13" customFormat="1" ht="11.25">
      <c r="B241" s="210"/>
      <c r="C241" s="211"/>
      <c r="D241" s="206" t="s">
        <v>150</v>
      </c>
      <c r="E241" s="212" t="s">
        <v>19</v>
      </c>
      <c r="F241" s="213" t="s">
        <v>503</v>
      </c>
      <c r="G241" s="211"/>
      <c r="H241" s="214">
        <v>0.03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150</v>
      </c>
      <c r="AU241" s="220" t="s">
        <v>82</v>
      </c>
      <c r="AV241" s="13" t="s">
        <v>82</v>
      </c>
      <c r="AW241" s="13" t="s">
        <v>35</v>
      </c>
      <c r="AX241" s="13" t="s">
        <v>73</v>
      </c>
      <c r="AY241" s="220" t="s">
        <v>138</v>
      </c>
    </row>
    <row r="242" spans="1:65" s="14" customFormat="1" ht="11.25">
      <c r="B242" s="221"/>
      <c r="C242" s="222"/>
      <c r="D242" s="206" t="s">
        <v>150</v>
      </c>
      <c r="E242" s="223" t="s">
        <v>19</v>
      </c>
      <c r="F242" s="224" t="s">
        <v>152</v>
      </c>
      <c r="G242" s="222"/>
      <c r="H242" s="225">
        <v>0.03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150</v>
      </c>
      <c r="AU242" s="231" t="s">
        <v>82</v>
      </c>
      <c r="AV242" s="14" t="s">
        <v>146</v>
      </c>
      <c r="AW242" s="14" t="s">
        <v>35</v>
      </c>
      <c r="AX242" s="14" t="s">
        <v>80</v>
      </c>
      <c r="AY242" s="231" t="s">
        <v>138</v>
      </c>
    </row>
    <row r="243" spans="1:65" s="12" customFormat="1" ht="22.9" customHeight="1">
      <c r="B243" s="177"/>
      <c r="C243" s="178"/>
      <c r="D243" s="179" t="s">
        <v>72</v>
      </c>
      <c r="E243" s="191" t="s">
        <v>160</v>
      </c>
      <c r="F243" s="191" t="s">
        <v>504</v>
      </c>
      <c r="G243" s="178"/>
      <c r="H243" s="178"/>
      <c r="I243" s="181"/>
      <c r="J243" s="192">
        <f>BK243</f>
        <v>0</v>
      </c>
      <c r="K243" s="178"/>
      <c r="L243" s="183"/>
      <c r="M243" s="184"/>
      <c r="N243" s="185"/>
      <c r="O243" s="185"/>
      <c r="P243" s="186">
        <f>SUM(P244:P248)</f>
        <v>0</v>
      </c>
      <c r="Q243" s="185"/>
      <c r="R243" s="186">
        <f>SUM(R244:R248)</f>
        <v>2.5359600000000002</v>
      </c>
      <c r="S243" s="185"/>
      <c r="T243" s="187">
        <f>SUM(T244:T248)</f>
        <v>0</v>
      </c>
      <c r="AR243" s="188" t="s">
        <v>80</v>
      </c>
      <c r="AT243" s="189" t="s">
        <v>72</v>
      </c>
      <c r="AU243" s="189" t="s">
        <v>80</v>
      </c>
      <c r="AY243" s="188" t="s">
        <v>138</v>
      </c>
      <c r="BK243" s="190">
        <f>SUM(BK244:BK248)</f>
        <v>0</v>
      </c>
    </row>
    <row r="244" spans="1:65" s="2" customFormat="1" ht="16.5" customHeight="1">
      <c r="A244" s="35"/>
      <c r="B244" s="36"/>
      <c r="C244" s="193" t="s">
        <v>505</v>
      </c>
      <c r="D244" s="193" t="s">
        <v>141</v>
      </c>
      <c r="E244" s="194" t="s">
        <v>506</v>
      </c>
      <c r="F244" s="195" t="s">
        <v>499</v>
      </c>
      <c r="G244" s="196" t="s">
        <v>144</v>
      </c>
      <c r="H244" s="197">
        <v>1</v>
      </c>
      <c r="I244" s="198"/>
      <c r="J244" s="199">
        <f>ROUND(I244*H244,2)</f>
        <v>0</v>
      </c>
      <c r="K244" s="195" t="s">
        <v>329</v>
      </c>
      <c r="L244" s="40"/>
      <c r="M244" s="200" t="s">
        <v>19</v>
      </c>
      <c r="N244" s="201" t="s">
        <v>44</v>
      </c>
      <c r="O244" s="65"/>
      <c r="P244" s="202">
        <f>O244*H244</f>
        <v>0</v>
      </c>
      <c r="Q244" s="202">
        <v>2.5359600000000002</v>
      </c>
      <c r="R244" s="202">
        <f>Q244*H244</f>
        <v>2.5359600000000002</v>
      </c>
      <c r="S244" s="202">
        <v>0</v>
      </c>
      <c r="T244" s="20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4" t="s">
        <v>146</v>
      </c>
      <c r="AT244" s="204" t="s">
        <v>141</v>
      </c>
      <c r="AU244" s="204" t="s">
        <v>82</v>
      </c>
      <c r="AY244" s="18" t="s">
        <v>138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8" t="s">
        <v>80</v>
      </c>
      <c r="BK244" s="205">
        <f>ROUND(I244*H244,2)</f>
        <v>0</v>
      </c>
      <c r="BL244" s="18" t="s">
        <v>146</v>
      </c>
      <c r="BM244" s="204" t="s">
        <v>507</v>
      </c>
    </row>
    <row r="245" spans="1:65" s="2" customFormat="1" ht="11.25">
      <c r="A245" s="35"/>
      <c r="B245" s="36"/>
      <c r="C245" s="37"/>
      <c r="D245" s="206" t="s">
        <v>148</v>
      </c>
      <c r="E245" s="37"/>
      <c r="F245" s="207" t="s">
        <v>501</v>
      </c>
      <c r="G245" s="37"/>
      <c r="H245" s="37"/>
      <c r="I245" s="116"/>
      <c r="J245" s="37"/>
      <c r="K245" s="37"/>
      <c r="L245" s="40"/>
      <c r="M245" s="208"/>
      <c r="N245" s="209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148</v>
      </c>
      <c r="AU245" s="18" t="s">
        <v>82</v>
      </c>
    </row>
    <row r="246" spans="1:65" s="15" customFormat="1" ht="11.25">
      <c r="B246" s="243"/>
      <c r="C246" s="244"/>
      <c r="D246" s="206" t="s">
        <v>150</v>
      </c>
      <c r="E246" s="245" t="s">
        <v>19</v>
      </c>
      <c r="F246" s="246" t="s">
        <v>502</v>
      </c>
      <c r="G246" s="244"/>
      <c r="H246" s="245" t="s">
        <v>19</v>
      </c>
      <c r="I246" s="247"/>
      <c r="J246" s="244"/>
      <c r="K246" s="244"/>
      <c r="L246" s="248"/>
      <c r="M246" s="249"/>
      <c r="N246" s="250"/>
      <c r="O246" s="250"/>
      <c r="P246" s="250"/>
      <c r="Q246" s="250"/>
      <c r="R246" s="250"/>
      <c r="S246" s="250"/>
      <c r="T246" s="251"/>
      <c r="AT246" s="252" t="s">
        <v>150</v>
      </c>
      <c r="AU246" s="252" t="s">
        <v>82</v>
      </c>
      <c r="AV246" s="15" t="s">
        <v>80</v>
      </c>
      <c r="AW246" s="15" t="s">
        <v>35</v>
      </c>
      <c r="AX246" s="15" t="s">
        <v>73</v>
      </c>
      <c r="AY246" s="252" t="s">
        <v>138</v>
      </c>
    </row>
    <row r="247" spans="1:65" s="13" customFormat="1" ht="11.25">
      <c r="B247" s="210"/>
      <c r="C247" s="211"/>
      <c r="D247" s="206" t="s">
        <v>150</v>
      </c>
      <c r="E247" s="212" t="s">
        <v>19</v>
      </c>
      <c r="F247" s="213" t="s">
        <v>80</v>
      </c>
      <c r="G247" s="211"/>
      <c r="H247" s="214">
        <v>1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150</v>
      </c>
      <c r="AU247" s="220" t="s">
        <v>82</v>
      </c>
      <c r="AV247" s="13" t="s">
        <v>82</v>
      </c>
      <c r="AW247" s="13" t="s">
        <v>35</v>
      </c>
      <c r="AX247" s="13" t="s">
        <v>73</v>
      </c>
      <c r="AY247" s="220" t="s">
        <v>138</v>
      </c>
    </row>
    <row r="248" spans="1:65" s="14" customFormat="1" ht="11.25">
      <c r="B248" s="221"/>
      <c r="C248" s="222"/>
      <c r="D248" s="206" t="s">
        <v>150</v>
      </c>
      <c r="E248" s="223" t="s">
        <v>19</v>
      </c>
      <c r="F248" s="224" t="s">
        <v>152</v>
      </c>
      <c r="G248" s="222"/>
      <c r="H248" s="225">
        <v>1</v>
      </c>
      <c r="I248" s="226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AT248" s="231" t="s">
        <v>150</v>
      </c>
      <c r="AU248" s="231" t="s">
        <v>82</v>
      </c>
      <c r="AV248" s="14" t="s">
        <v>146</v>
      </c>
      <c r="AW248" s="14" t="s">
        <v>35</v>
      </c>
      <c r="AX248" s="14" t="s">
        <v>80</v>
      </c>
      <c r="AY248" s="231" t="s">
        <v>138</v>
      </c>
    </row>
    <row r="249" spans="1:65" s="12" customFormat="1" ht="22.9" customHeight="1">
      <c r="B249" s="177"/>
      <c r="C249" s="178"/>
      <c r="D249" s="179" t="s">
        <v>72</v>
      </c>
      <c r="E249" s="191" t="s">
        <v>146</v>
      </c>
      <c r="F249" s="191" t="s">
        <v>508</v>
      </c>
      <c r="G249" s="178"/>
      <c r="H249" s="178"/>
      <c r="I249" s="181"/>
      <c r="J249" s="192">
        <f>BK249</f>
        <v>0</v>
      </c>
      <c r="K249" s="178"/>
      <c r="L249" s="183"/>
      <c r="M249" s="184"/>
      <c r="N249" s="185"/>
      <c r="O249" s="185"/>
      <c r="P249" s="186">
        <f>SUM(P250:P263)</f>
        <v>0</v>
      </c>
      <c r="Q249" s="185"/>
      <c r="R249" s="186">
        <f>SUM(R250:R263)</f>
        <v>45.605053080000005</v>
      </c>
      <c r="S249" s="185"/>
      <c r="T249" s="187">
        <f>SUM(T250:T263)</f>
        <v>0</v>
      </c>
      <c r="AR249" s="188" t="s">
        <v>80</v>
      </c>
      <c r="AT249" s="189" t="s">
        <v>72</v>
      </c>
      <c r="AU249" s="189" t="s">
        <v>80</v>
      </c>
      <c r="AY249" s="188" t="s">
        <v>138</v>
      </c>
      <c r="BK249" s="190">
        <f>SUM(BK250:BK263)</f>
        <v>0</v>
      </c>
    </row>
    <row r="250" spans="1:65" s="2" customFormat="1" ht="16.5" customHeight="1">
      <c r="A250" s="35"/>
      <c r="B250" s="36"/>
      <c r="C250" s="193" t="s">
        <v>509</v>
      </c>
      <c r="D250" s="193" t="s">
        <v>141</v>
      </c>
      <c r="E250" s="194" t="s">
        <v>510</v>
      </c>
      <c r="F250" s="195" t="s">
        <v>511</v>
      </c>
      <c r="G250" s="196" t="s">
        <v>144</v>
      </c>
      <c r="H250" s="197">
        <v>2.048</v>
      </c>
      <c r="I250" s="198"/>
      <c r="J250" s="199">
        <f>ROUND(I250*H250,2)</f>
        <v>0</v>
      </c>
      <c r="K250" s="195" t="s">
        <v>329</v>
      </c>
      <c r="L250" s="40"/>
      <c r="M250" s="200" t="s">
        <v>19</v>
      </c>
      <c r="N250" s="201" t="s">
        <v>44</v>
      </c>
      <c r="O250" s="65"/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4" t="s">
        <v>146</v>
      </c>
      <c r="AT250" s="204" t="s">
        <v>141</v>
      </c>
      <c r="AU250" s="204" t="s">
        <v>82</v>
      </c>
      <c r="AY250" s="18" t="s">
        <v>138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8" t="s">
        <v>80</v>
      </c>
      <c r="BK250" s="205">
        <f>ROUND(I250*H250,2)</f>
        <v>0</v>
      </c>
      <c r="BL250" s="18" t="s">
        <v>146</v>
      </c>
      <c r="BM250" s="204" t="s">
        <v>512</v>
      </c>
    </row>
    <row r="251" spans="1:65" s="2" customFormat="1" ht="11.25">
      <c r="A251" s="35"/>
      <c r="B251" s="36"/>
      <c r="C251" s="37"/>
      <c r="D251" s="206" t="s">
        <v>148</v>
      </c>
      <c r="E251" s="37"/>
      <c r="F251" s="207" t="s">
        <v>513</v>
      </c>
      <c r="G251" s="37"/>
      <c r="H251" s="37"/>
      <c r="I251" s="116"/>
      <c r="J251" s="37"/>
      <c r="K251" s="37"/>
      <c r="L251" s="40"/>
      <c r="M251" s="208"/>
      <c r="N251" s="209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148</v>
      </c>
      <c r="AU251" s="18" t="s">
        <v>82</v>
      </c>
    </row>
    <row r="252" spans="1:65" s="15" customFormat="1" ht="11.25">
      <c r="B252" s="243"/>
      <c r="C252" s="244"/>
      <c r="D252" s="206" t="s">
        <v>150</v>
      </c>
      <c r="E252" s="245" t="s">
        <v>19</v>
      </c>
      <c r="F252" s="246" t="s">
        <v>514</v>
      </c>
      <c r="G252" s="244"/>
      <c r="H252" s="245" t="s">
        <v>19</v>
      </c>
      <c r="I252" s="247"/>
      <c r="J252" s="244"/>
      <c r="K252" s="244"/>
      <c r="L252" s="248"/>
      <c r="M252" s="249"/>
      <c r="N252" s="250"/>
      <c r="O252" s="250"/>
      <c r="P252" s="250"/>
      <c r="Q252" s="250"/>
      <c r="R252" s="250"/>
      <c r="S252" s="250"/>
      <c r="T252" s="251"/>
      <c r="AT252" s="252" t="s">
        <v>150</v>
      </c>
      <c r="AU252" s="252" t="s">
        <v>82</v>
      </c>
      <c r="AV252" s="15" t="s">
        <v>80</v>
      </c>
      <c r="AW252" s="15" t="s">
        <v>35</v>
      </c>
      <c r="AX252" s="15" t="s">
        <v>73</v>
      </c>
      <c r="AY252" s="252" t="s">
        <v>138</v>
      </c>
    </row>
    <row r="253" spans="1:65" s="13" customFormat="1" ht="11.25">
      <c r="B253" s="210"/>
      <c r="C253" s="211"/>
      <c r="D253" s="206" t="s">
        <v>150</v>
      </c>
      <c r="E253" s="212" t="s">
        <v>19</v>
      </c>
      <c r="F253" s="213" t="s">
        <v>515</v>
      </c>
      <c r="G253" s="211"/>
      <c r="H253" s="214">
        <v>2.048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150</v>
      </c>
      <c r="AU253" s="220" t="s">
        <v>82</v>
      </c>
      <c r="AV253" s="13" t="s">
        <v>82</v>
      </c>
      <c r="AW253" s="13" t="s">
        <v>35</v>
      </c>
      <c r="AX253" s="13" t="s">
        <v>73</v>
      </c>
      <c r="AY253" s="220" t="s">
        <v>138</v>
      </c>
    </row>
    <row r="254" spans="1:65" s="14" customFormat="1" ht="11.25">
      <c r="B254" s="221"/>
      <c r="C254" s="222"/>
      <c r="D254" s="206" t="s">
        <v>150</v>
      </c>
      <c r="E254" s="223" t="s">
        <v>19</v>
      </c>
      <c r="F254" s="224" t="s">
        <v>152</v>
      </c>
      <c r="G254" s="222"/>
      <c r="H254" s="225">
        <v>2.048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150</v>
      </c>
      <c r="AU254" s="231" t="s">
        <v>82</v>
      </c>
      <c r="AV254" s="14" t="s">
        <v>146</v>
      </c>
      <c r="AW254" s="14" t="s">
        <v>35</v>
      </c>
      <c r="AX254" s="14" t="s">
        <v>80</v>
      </c>
      <c r="AY254" s="231" t="s">
        <v>138</v>
      </c>
    </row>
    <row r="255" spans="1:65" s="2" customFormat="1" ht="16.5" customHeight="1">
      <c r="A255" s="35"/>
      <c r="B255" s="36"/>
      <c r="C255" s="193" t="s">
        <v>516</v>
      </c>
      <c r="D255" s="193" t="s">
        <v>141</v>
      </c>
      <c r="E255" s="194" t="s">
        <v>517</v>
      </c>
      <c r="F255" s="195" t="s">
        <v>518</v>
      </c>
      <c r="G255" s="196" t="s">
        <v>170</v>
      </c>
      <c r="H255" s="197">
        <v>12.78</v>
      </c>
      <c r="I255" s="198"/>
      <c r="J255" s="199">
        <f>ROUND(I255*H255,2)</f>
        <v>0</v>
      </c>
      <c r="K255" s="195" t="s">
        <v>329</v>
      </c>
      <c r="L255" s="40"/>
      <c r="M255" s="200" t="s">
        <v>19</v>
      </c>
      <c r="N255" s="201" t="s">
        <v>44</v>
      </c>
      <c r="O255" s="65"/>
      <c r="P255" s="202">
        <f>O255*H255</f>
        <v>0</v>
      </c>
      <c r="Q255" s="202">
        <v>2.266E-2</v>
      </c>
      <c r="R255" s="202">
        <f>Q255*H255</f>
        <v>0.28959479999999999</v>
      </c>
      <c r="S255" s="202">
        <v>0</v>
      </c>
      <c r="T255" s="20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4" t="s">
        <v>146</v>
      </c>
      <c r="AT255" s="204" t="s">
        <v>141</v>
      </c>
      <c r="AU255" s="204" t="s">
        <v>82</v>
      </c>
      <c r="AY255" s="18" t="s">
        <v>138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8" t="s">
        <v>80</v>
      </c>
      <c r="BK255" s="205">
        <f>ROUND(I255*H255,2)</f>
        <v>0</v>
      </c>
      <c r="BL255" s="18" t="s">
        <v>146</v>
      </c>
      <c r="BM255" s="204" t="s">
        <v>519</v>
      </c>
    </row>
    <row r="256" spans="1:65" s="2" customFormat="1" ht="11.25">
      <c r="A256" s="35"/>
      <c r="B256" s="36"/>
      <c r="C256" s="37"/>
      <c r="D256" s="206" t="s">
        <v>148</v>
      </c>
      <c r="E256" s="37"/>
      <c r="F256" s="207" t="s">
        <v>520</v>
      </c>
      <c r="G256" s="37"/>
      <c r="H256" s="37"/>
      <c r="I256" s="116"/>
      <c r="J256" s="37"/>
      <c r="K256" s="37"/>
      <c r="L256" s="40"/>
      <c r="M256" s="208"/>
      <c r="N256" s="209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148</v>
      </c>
      <c r="AU256" s="18" t="s">
        <v>82</v>
      </c>
    </row>
    <row r="257" spans="1:65" s="15" customFormat="1" ht="11.25">
      <c r="B257" s="243"/>
      <c r="C257" s="244"/>
      <c r="D257" s="206" t="s">
        <v>150</v>
      </c>
      <c r="E257" s="245" t="s">
        <v>19</v>
      </c>
      <c r="F257" s="246" t="s">
        <v>521</v>
      </c>
      <c r="G257" s="244"/>
      <c r="H257" s="245" t="s">
        <v>19</v>
      </c>
      <c r="I257" s="247"/>
      <c r="J257" s="244"/>
      <c r="K257" s="244"/>
      <c r="L257" s="248"/>
      <c r="M257" s="249"/>
      <c r="N257" s="250"/>
      <c r="O257" s="250"/>
      <c r="P257" s="250"/>
      <c r="Q257" s="250"/>
      <c r="R257" s="250"/>
      <c r="S257" s="250"/>
      <c r="T257" s="251"/>
      <c r="AT257" s="252" t="s">
        <v>150</v>
      </c>
      <c r="AU257" s="252" t="s">
        <v>82</v>
      </c>
      <c r="AV257" s="15" t="s">
        <v>80</v>
      </c>
      <c r="AW257" s="15" t="s">
        <v>35</v>
      </c>
      <c r="AX257" s="15" t="s">
        <v>73</v>
      </c>
      <c r="AY257" s="252" t="s">
        <v>138</v>
      </c>
    </row>
    <row r="258" spans="1:65" s="13" customFormat="1" ht="11.25">
      <c r="B258" s="210"/>
      <c r="C258" s="211"/>
      <c r="D258" s="206" t="s">
        <v>150</v>
      </c>
      <c r="E258" s="212" t="s">
        <v>19</v>
      </c>
      <c r="F258" s="213" t="s">
        <v>522</v>
      </c>
      <c r="G258" s="211"/>
      <c r="H258" s="214">
        <v>12.78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150</v>
      </c>
      <c r="AU258" s="220" t="s">
        <v>82</v>
      </c>
      <c r="AV258" s="13" t="s">
        <v>82</v>
      </c>
      <c r="AW258" s="13" t="s">
        <v>35</v>
      </c>
      <c r="AX258" s="13" t="s">
        <v>73</v>
      </c>
      <c r="AY258" s="220" t="s">
        <v>138</v>
      </c>
    </row>
    <row r="259" spans="1:65" s="14" customFormat="1" ht="11.25">
      <c r="B259" s="221"/>
      <c r="C259" s="222"/>
      <c r="D259" s="206" t="s">
        <v>150</v>
      </c>
      <c r="E259" s="223" t="s">
        <v>19</v>
      </c>
      <c r="F259" s="224" t="s">
        <v>152</v>
      </c>
      <c r="G259" s="222"/>
      <c r="H259" s="225">
        <v>12.78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150</v>
      </c>
      <c r="AU259" s="231" t="s">
        <v>82</v>
      </c>
      <c r="AV259" s="14" t="s">
        <v>146</v>
      </c>
      <c r="AW259" s="14" t="s">
        <v>35</v>
      </c>
      <c r="AX259" s="14" t="s">
        <v>80</v>
      </c>
      <c r="AY259" s="231" t="s">
        <v>138</v>
      </c>
    </row>
    <row r="260" spans="1:65" s="2" customFormat="1" ht="16.5" customHeight="1">
      <c r="A260" s="35"/>
      <c r="B260" s="36"/>
      <c r="C260" s="193" t="s">
        <v>523</v>
      </c>
      <c r="D260" s="193" t="s">
        <v>141</v>
      </c>
      <c r="E260" s="194" t="s">
        <v>524</v>
      </c>
      <c r="F260" s="195" t="s">
        <v>525</v>
      </c>
      <c r="G260" s="196" t="s">
        <v>170</v>
      </c>
      <c r="H260" s="197">
        <v>35.188000000000002</v>
      </c>
      <c r="I260" s="198"/>
      <c r="J260" s="199">
        <f>ROUND(I260*H260,2)</f>
        <v>0</v>
      </c>
      <c r="K260" s="195" t="s">
        <v>329</v>
      </c>
      <c r="L260" s="40"/>
      <c r="M260" s="200" t="s">
        <v>19</v>
      </c>
      <c r="N260" s="201" t="s">
        <v>44</v>
      </c>
      <c r="O260" s="65"/>
      <c r="P260" s="202">
        <f>O260*H260</f>
        <v>0</v>
      </c>
      <c r="Q260" s="202">
        <v>1.2878099999999999</v>
      </c>
      <c r="R260" s="202">
        <f>Q260*H260</f>
        <v>45.315458280000001</v>
      </c>
      <c r="S260" s="202">
        <v>0</v>
      </c>
      <c r="T260" s="20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4" t="s">
        <v>146</v>
      </c>
      <c r="AT260" s="204" t="s">
        <v>141</v>
      </c>
      <c r="AU260" s="204" t="s">
        <v>82</v>
      </c>
      <c r="AY260" s="18" t="s">
        <v>138</v>
      </c>
      <c r="BE260" s="205">
        <f>IF(N260="základní",J260,0)</f>
        <v>0</v>
      </c>
      <c r="BF260" s="205">
        <f>IF(N260="snížená",J260,0)</f>
        <v>0</v>
      </c>
      <c r="BG260" s="205">
        <f>IF(N260="zákl. přenesená",J260,0)</f>
        <v>0</v>
      </c>
      <c r="BH260" s="205">
        <f>IF(N260="sníž. přenesená",J260,0)</f>
        <v>0</v>
      </c>
      <c r="BI260" s="205">
        <f>IF(N260="nulová",J260,0)</f>
        <v>0</v>
      </c>
      <c r="BJ260" s="18" t="s">
        <v>80</v>
      </c>
      <c r="BK260" s="205">
        <f>ROUND(I260*H260,2)</f>
        <v>0</v>
      </c>
      <c r="BL260" s="18" t="s">
        <v>146</v>
      </c>
      <c r="BM260" s="204" t="s">
        <v>526</v>
      </c>
    </row>
    <row r="261" spans="1:65" s="2" customFormat="1" ht="19.5">
      <c r="A261" s="35"/>
      <c r="B261" s="36"/>
      <c r="C261" s="37"/>
      <c r="D261" s="206" t="s">
        <v>148</v>
      </c>
      <c r="E261" s="37"/>
      <c r="F261" s="207" t="s">
        <v>527</v>
      </c>
      <c r="G261" s="37"/>
      <c r="H261" s="37"/>
      <c r="I261" s="116"/>
      <c r="J261" s="37"/>
      <c r="K261" s="37"/>
      <c r="L261" s="40"/>
      <c r="M261" s="208"/>
      <c r="N261" s="209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148</v>
      </c>
      <c r="AU261" s="18" t="s">
        <v>82</v>
      </c>
    </row>
    <row r="262" spans="1:65" s="13" customFormat="1" ht="11.25">
      <c r="B262" s="210"/>
      <c r="C262" s="211"/>
      <c r="D262" s="206" t="s">
        <v>150</v>
      </c>
      <c r="E262" s="212" t="s">
        <v>19</v>
      </c>
      <c r="F262" s="213" t="s">
        <v>528</v>
      </c>
      <c r="G262" s="211"/>
      <c r="H262" s="214">
        <v>35.188000000000002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150</v>
      </c>
      <c r="AU262" s="220" t="s">
        <v>82</v>
      </c>
      <c r="AV262" s="13" t="s">
        <v>82</v>
      </c>
      <c r="AW262" s="13" t="s">
        <v>35</v>
      </c>
      <c r="AX262" s="13" t="s">
        <v>73</v>
      </c>
      <c r="AY262" s="220" t="s">
        <v>138</v>
      </c>
    </row>
    <row r="263" spans="1:65" s="14" customFormat="1" ht="11.25">
      <c r="B263" s="221"/>
      <c r="C263" s="222"/>
      <c r="D263" s="206" t="s">
        <v>150</v>
      </c>
      <c r="E263" s="223" t="s">
        <v>19</v>
      </c>
      <c r="F263" s="224" t="s">
        <v>152</v>
      </c>
      <c r="G263" s="222"/>
      <c r="H263" s="225">
        <v>35.188000000000002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150</v>
      </c>
      <c r="AU263" s="231" t="s">
        <v>82</v>
      </c>
      <c r="AV263" s="14" t="s">
        <v>146</v>
      </c>
      <c r="AW263" s="14" t="s">
        <v>35</v>
      </c>
      <c r="AX263" s="14" t="s">
        <v>80</v>
      </c>
      <c r="AY263" s="231" t="s">
        <v>138</v>
      </c>
    </row>
    <row r="264" spans="1:65" s="12" customFormat="1" ht="22.9" customHeight="1">
      <c r="B264" s="177"/>
      <c r="C264" s="178"/>
      <c r="D264" s="179" t="s">
        <v>72</v>
      </c>
      <c r="E264" s="191" t="s">
        <v>199</v>
      </c>
      <c r="F264" s="191" t="s">
        <v>529</v>
      </c>
      <c r="G264" s="178"/>
      <c r="H264" s="178"/>
      <c r="I264" s="181"/>
      <c r="J264" s="192">
        <f>BK264</f>
        <v>0</v>
      </c>
      <c r="K264" s="178"/>
      <c r="L264" s="183"/>
      <c r="M264" s="184"/>
      <c r="N264" s="185"/>
      <c r="O264" s="185"/>
      <c r="P264" s="186">
        <f>SUM(P265:P298)</f>
        <v>0</v>
      </c>
      <c r="Q264" s="185"/>
      <c r="R264" s="186">
        <f>SUM(R265:R298)</f>
        <v>29.930445249999998</v>
      </c>
      <c r="S264" s="185"/>
      <c r="T264" s="187">
        <f>SUM(T265:T298)</f>
        <v>92.35535999999999</v>
      </c>
      <c r="AR264" s="188" t="s">
        <v>80</v>
      </c>
      <c r="AT264" s="189" t="s">
        <v>72</v>
      </c>
      <c r="AU264" s="189" t="s">
        <v>80</v>
      </c>
      <c r="AY264" s="188" t="s">
        <v>138</v>
      </c>
      <c r="BK264" s="190">
        <f>SUM(BK265:BK298)</f>
        <v>0</v>
      </c>
    </row>
    <row r="265" spans="1:65" s="2" customFormat="1" ht="16.5" customHeight="1">
      <c r="A265" s="35"/>
      <c r="B265" s="36"/>
      <c r="C265" s="193" t="s">
        <v>530</v>
      </c>
      <c r="D265" s="193" t="s">
        <v>141</v>
      </c>
      <c r="E265" s="194" t="s">
        <v>531</v>
      </c>
      <c r="F265" s="195" t="s">
        <v>532</v>
      </c>
      <c r="G265" s="196" t="s">
        <v>144</v>
      </c>
      <c r="H265" s="197">
        <v>10.055</v>
      </c>
      <c r="I265" s="198"/>
      <c r="J265" s="199">
        <f>ROUND(I265*H265,2)</f>
        <v>0</v>
      </c>
      <c r="K265" s="195" t="s">
        <v>329</v>
      </c>
      <c r="L265" s="40"/>
      <c r="M265" s="200" t="s">
        <v>19</v>
      </c>
      <c r="N265" s="201" t="s">
        <v>44</v>
      </c>
      <c r="O265" s="65"/>
      <c r="P265" s="202">
        <f>O265*H265</f>
        <v>0</v>
      </c>
      <c r="Q265" s="202">
        <v>7.9549999999999996E-2</v>
      </c>
      <c r="R265" s="202">
        <f>Q265*H265</f>
        <v>0.79987524999999993</v>
      </c>
      <c r="S265" s="202">
        <v>0</v>
      </c>
      <c r="T265" s="20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4" t="s">
        <v>146</v>
      </c>
      <c r="AT265" s="204" t="s">
        <v>141</v>
      </c>
      <c r="AU265" s="204" t="s">
        <v>82</v>
      </c>
      <c r="AY265" s="18" t="s">
        <v>138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8" t="s">
        <v>80</v>
      </c>
      <c r="BK265" s="205">
        <f>ROUND(I265*H265,2)</f>
        <v>0</v>
      </c>
      <c r="BL265" s="18" t="s">
        <v>146</v>
      </c>
      <c r="BM265" s="204" t="s">
        <v>533</v>
      </c>
    </row>
    <row r="266" spans="1:65" s="2" customFormat="1" ht="11.25">
      <c r="A266" s="35"/>
      <c r="B266" s="36"/>
      <c r="C266" s="37"/>
      <c r="D266" s="206" t="s">
        <v>148</v>
      </c>
      <c r="E266" s="37"/>
      <c r="F266" s="207" t="s">
        <v>534</v>
      </c>
      <c r="G266" s="37"/>
      <c r="H266" s="37"/>
      <c r="I266" s="116"/>
      <c r="J266" s="37"/>
      <c r="K266" s="37"/>
      <c r="L266" s="40"/>
      <c r="M266" s="208"/>
      <c r="N266" s="209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148</v>
      </c>
      <c r="AU266" s="18" t="s">
        <v>82</v>
      </c>
    </row>
    <row r="267" spans="1:65" s="15" customFormat="1" ht="11.25">
      <c r="B267" s="243"/>
      <c r="C267" s="244"/>
      <c r="D267" s="206" t="s">
        <v>150</v>
      </c>
      <c r="E267" s="245" t="s">
        <v>19</v>
      </c>
      <c r="F267" s="246" t="s">
        <v>535</v>
      </c>
      <c r="G267" s="244"/>
      <c r="H267" s="245" t="s">
        <v>19</v>
      </c>
      <c r="I267" s="247"/>
      <c r="J267" s="244"/>
      <c r="K267" s="244"/>
      <c r="L267" s="248"/>
      <c r="M267" s="249"/>
      <c r="N267" s="250"/>
      <c r="O267" s="250"/>
      <c r="P267" s="250"/>
      <c r="Q267" s="250"/>
      <c r="R267" s="250"/>
      <c r="S267" s="250"/>
      <c r="T267" s="251"/>
      <c r="AT267" s="252" t="s">
        <v>150</v>
      </c>
      <c r="AU267" s="252" t="s">
        <v>82</v>
      </c>
      <c r="AV267" s="15" t="s">
        <v>80</v>
      </c>
      <c r="AW267" s="15" t="s">
        <v>35</v>
      </c>
      <c r="AX267" s="15" t="s">
        <v>73</v>
      </c>
      <c r="AY267" s="252" t="s">
        <v>138</v>
      </c>
    </row>
    <row r="268" spans="1:65" s="13" customFormat="1" ht="11.25">
      <c r="B268" s="210"/>
      <c r="C268" s="211"/>
      <c r="D268" s="206" t="s">
        <v>150</v>
      </c>
      <c r="E268" s="212" t="s">
        <v>19</v>
      </c>
      <c r="F268" s="213" t="s">
        <v>536</v>
      </c>
      <c r="G268" s="211"/>
      <c r="H268" s="214">
        <v>8.1289999999999996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150</v>
      </c>
      <c r="AU268" s="220" t="s">
        <v>82</v>
      </c>
      <c r="AV268" s="13" t="s">
        <v>82</v>
      </c>
      <c r="AW268" s="13" t="s">
        <v>35</v>
      </c>
      <c r="AX268" s="13" t="s">
        <v>73</v>
      </c>
      <c r="AY268" s="220" t="s">
        <v>138</v>
      </c>
    </row>
    <row r="269" spans="1:65" s="15" customFormat="1" ht="11.25">
      <c r="B269" s="243"/>
      <c r="C269" s="244"/>
      <c r="D269" s="206" t="s">
        <v>150</v>
      </c>
      <c r="E269" s="245" t="s">
        <v>19</v>
      </c>
      <c r="F269" s="246" t="s">
        <v>537</v>
      </c>
      <c r="G269" s="244"/>
      <c r="H269" s="245" t="s">
        <v>19</v>
      </c>
      <c r="I269" s="247"/>
      <c r="J269" s="244"/>
      <c r="K269" s="244"/>
      <c r="L269" s="248"/>
      <c r="M269" s="249"/>
      <c r="N269" s="250"/>
      <c r="O269" s="250"/>
      <c r="P269" s="250"/>
      <c r="Q269" s="250"/>
      <c r="R269" s="250"/>
      <c r="S269" s="250"/>
      <c r="T269" s="251"/>
      <c r="AT269" s="252" t="s">
        <v>150</v>
      </c>
      <c r="AU269" s="252" t="s">
        <v>82</v>
      </c>
      <c r="AV269" s="15" t="s">
        <v>80</v>
      </c>
      <c r="AW269" s="15" t="s">
        <v>35</v>
      </c>
      <c r="AX269" s="15" t="s">
        <v>73</v>
      </c>
      <c r="AY269" s="252" t="s">
        <v>138</v>
      </c>
    </row>
    <row r="270" spans="1:65" s="13" customFormat="1" ht="11.25">
      <c r="B270" s="210"/>
      <c r="C270" s="211"/>
      <c r="D270" s="206" t="s">
        <v>150</v>
      </c>
      <c r="E270" s="212" t="s">
        <v>19</v>
      </c>
      <c r="F270" s="213" t="s">
        <v>538</v>
      </c>
      <c r="G270" s="211"/>
      <c r="H270" s="214">
        <v>1.9259999999999999</v>
      </c>
      <c r="I270" s="215"/>
      <c r="J270" s="211"/>
      <c r="K270" s="211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150</v>
      </c>
      <c r="AU270" s="220" t="s">
        <v>82</v>
      </c>
      <c r="AV270" s="13" t="s">
        <v>82</v>
      </c>
      <c r="AW270" s="13" t="s">
        <v>35</v>
      </c>
      <c r="AX270" s="13" t="s">
        <v>73</v>
      </c>
      <c r="AY270" s="220" t="s">
        <v>138</v>
      </c>
    </row>
    <row r="271" spans="1:65" s="14" customFormat="1" ht="11.25">
      <c r="B271" s="221"/>
      <c r="C271" s="222"/>
      <c r="D271" s="206" t="s">
        <v>150</v>
      </c>
      <c r="E271" s="223" t="s">
        <v>19</v>
      </c>
      <c r="F271" s="224" t="s">
        <v>152</v>
      </c>
      <c r="G271" s="222"/>
      <c r="H271" s="225">
        <v>10.055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150</v>
      </c>
      <c r="AU271" s="231" t="s">
        <v>82</v>
      </c>
      <c r="AV271" s="14" t="s">
        <v>146</v>
      </c>
      <c r="AW271" s="14" t="s">
        <v>35</v>
      </c>
      <c r="AX271" s="14" t="s">
        <v>80</v>
      </c>
      <c r="AY271" s="231" t="s">
        <v>138</v>
      </c>
    </row>
    <row r="272" spans="1:65" s="2" customFormat="1" ht="16.5" customHeight="1">
      <c r="A272" s="35"/>
      <c r="B272" s="36"/>
      <c r="C272" s="232" t="s">
        <v>539</v>
      </c>
      <c r="D272" s="232" t="s">
        <v>153</v>
      </c>
      <c r="E272" s="233" t="s">
        <v>540</v>
      </c>
      <c r="F272" s="234" t="s">
        <v>541</v>
      </c>
      <c r="G272" s="235" t="s">
        <v>177</v>
      </c>
      <c r="H272" s="236">
        <v>11</v>
      </c>
      <c r="I272" s="237"/>
      <c r="J272" s="238">
        <f>ROUND(I272*H272,2)</f>
        <v>0</v>
      </c>
      <c r="K272" s="234" t="s">
        <v>19</v>
      </c>
      <c r="L272" s="239"/>
      <c r="M272" s="240" t="s">
        <v>19</v>
      </c>
      <c r="N272" s="241" t="s">
        <v>44</v>
      </c>
      <c r="O272" s="65"/>
      <c r="P272" s="202">
        <f>O272*H272</f>
        <v>0</v>
      </c>
      <c r="Q272" s="202">
        <v>1.8109999999999999</v>
      </c>
      <c r="R272" s="202">
        <f>Q272*H272</f>
        <v>19.920999999999999</v>
      </c>
      <c r="S272" s="202">
        <v>0</v>
      </c>
      <c r="T272" s="20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4" t="s">
        <v>157</v>
      </c>
      <c r="AT272" s="204" t="s">
        <v>153</v>
      </c>
      <c r="AU272" s="204" t="s">
        <v>82</v>
      </c>
      <c r="AY272" s="18" t="s">
        <v>138</v>
      </c>
      <c r="BE272" s="205">
        <f>IF(N272="základní",J272,0)</f>
        <v>0</v>
      </c>
      <c r="BF272" s="205">
        <f>IF(N272="snížená",J272,0)</f>
        <v>0</v>
      </c>
      <c r="BG272" s="205">
        <f>IF(N272="zákl. přenesená",J272,0)</f>
        <v>0</v>
      </c>
      <c r="BH272" s="205">
        <f>IF(N272="sníž. přenesená",J272,0)</f>
        <v>0</v>
      </c>
      <c r="BI272" s="205">
        <f>IF(N272="nulová",J272,0)</f>
        <v>0</v>
      </c>
      <c r="BJ272" s="18" t="s">
        <v>80</v>
      </c>
      <c r="BK272" s="205">
        <f>ROUND(I272*H272,2)</f>
        <v>0</v>
      </c>
      <c r="BL272" s="18" t="s">
        <v>146</v>
      </c>
      <c r="BM272" s="204" t="s">
        <v>542</v>
      </c>
    </row>
    <row r="273" spans="1:65" s="2" customFormat="1" ht="11.25">
      <c r="A273" s="35"/>
      <c r="B273" s="36"/>
      <c r="C273" s="37"/>
      <c r="D273" s="206" t="s">
        <v>148</v>
      </c>
      <c r="E273" s="37"/>
      <c r="F273" s="207" t="s">
        <v>543</v>
      </c>
      <c r="G273" s="37"/>
      <c r="H273" s="37"/>
      <c r="I273" s="116"/>
      <c r="J273" s="37"/>
      <c r="K273" s="37"/>
      <c r="L273" s="40"/>
      <c r="M273" s="208"/>
      <c r="N273" s="209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148</v>
      </c>
      <c r="AU273" s="18" t="s">
        <v>82</v>
      </c>
    </row>
    <row r="274" spans="1:65" s="15" customFormat="1" ht="11.25">
      <c r="B274" s="243"/>
      <c r="C274" s="244"/>
      <c r="D274" s="206" t="s">
        <v>150</v>
      </c>
      <c r="E274" s="245" t="s">
        <v>19</v>
      </c>
      <c r="F274" s="246" t="s">
        <v>544</v>
      </c>
      <c r="G274" s="244"/>
      <c r="H274" s="245" t="s">
        <v>19</v>
      </c>
      <c r="I274" s="247"/>
      <c r="J274" s="244"/>
      <c r="K274" s="244"/>
      <c r="L274" s="248"/>
      <c r="M274" s="249"/>
      <c r="N274" s="250"/>
      <c r="O274" s="250"/>
      <c r="P274" s="250"/>
      <c r="Q274" s="250"/>
      <c r="R274" s="250"/>
      <c r="S274" s="250"/>
      <c r="T274" s="251"/>
      <c r="AT274" s="252" t="s">
        <v>150</v>
      </c>
      <c r="AU274" s="252" t="s">
        <v>82</v>
      </c>
      <c r="AV274" s="15" t="s">
        <v>80</v>
      </c>
      <c r="AW274" s="15" t="s">
        <v>35</v>
      </c>
      <c r="AX274" s="15" t="s">
        <v>73</v>
      </c>
      <c r="AY274" s="252" t="s">
        <v>138</v>
      </c>
    </row>
    <row r="275" spans="1:65" s="13" customFormat="1" ht="11.25">
      <c r="B275" s="210"/>
      <c r="C275" s="211"/>
      <c r="D275" s="206" t="s">
        <v>150</v>
      </c>
      <c r="E275" s="212" t="s">
        <v>19</v>
      </c>
      <c r="F275" s="213" t="s">
        <v>213</v>
      </c>
      <c r="G275" s="211"/>
      <c r="H275" s="214">
        <v>11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150</v>
      </c>
      <c r="AU275" s="220" t="s">
        <v>82</v>
      </c>
      <c r="AV275" s="13" t="s">
        <v>82</v>
      </c>
      <c r="AW275" s="13" t="s">
        <v>35</v>
      </c>
      <c r="AX275" s="13" t="s">
        <v>73</v>
      </c>
      <c r="AY275" s="220" t="s">
        <v>138</v>
      </c>
    </row>
    <row r="276" spans="1:65" s="14" customFormat="1" ht="11.25">
      <c r="B276" s="221"/>
      <c r="C276" s="222"/>
      <c r="D276" s="206" t="s">
        <v>150</v>
      </c>
      <c r="E276" s="223" t="s">
        <v>19</v>
      </c>
      <c r="F276" s="224" t="s">
        <v>152</v>
      </c>
      <c r="G276" s="222"/>
      <c r="H276" s="225">
        <v>11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150</v>
      </c>
      <c r="AU276" s="231" t="s">
        <v>82</v>
      </c>
      <c r="AV276" s="14" t="s">
        <v>146</v>
      </c>
      <c r="AW276" s="14" t="s">
        <v>35</v>
      </c>
      <c r="AX276" s="14" t="s">
        <v>80</v>
      </c>
      <c r="AY276" s="231" t="s">
        <v>138</v>
      </c>
    </row>
    <row r="277" spans="1:65" s="2" customFormat="1" ht="16.5" customHeight="1">
      <c r="A277" s="35"/>
      <c r="B277" s="36"/>
      <c r="C277" s="232" t="s">
        <v>545</v>
      </c>
      <c r="D277" s="232" t="s">
        <v>153</v>
      </c>
      <c r="E277" s="233" t="s">
        <v>546</v>
      </c>
      <c r="F277" s="234" t="s">
        <v>547</v>
      </c>
      <c r="G277" s="235" t="s">
        <v>177</v>
      </c>
      <c r="H277" s="236">
        <v>1</v>
      </c>
      <c r="I277" s="237"/>
      <c r="J277" s="238">
        <f>ROUND(I277*H277,2)</f>
        <v>0</v>
      </c>
      <c r="K277" s="234" t="s">
        <v>19</v>
      </c>
      <c r="L277" s="239"/>
      <c r="M277" s="240" t="s">
        <v>19</v>
      </c>
      <c r="N277" s="241" t="s">
        <v>44</v>
      </c>
      <c r="O277" s="65"/>
      <c r="P277" s="202">
        <f>O277*H277</f>
        <v>0</v>
      </c>
      <c r="Q277" s="202">
        <v>2.347</v>
      </c>
      <c r="R277" s="202">
        <f>Q277*H277</f>
        <v>2.347</v>
      </c>
      <c r="S277" s="202">
        <v>0</v>
      </c>
      <c r="T277" s="20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4" t="s">
        <v>157</v>
      </c>
      <c r="AT277" s="204" t="s">
        <v>153</v>
      </c>
      <c r="AU277" s="204" t="s">
        <v>82</v>
      </c>
      <c r="AY277" s="18" t="s">
        <v>138</v>
      </c>
      <c r="BE277" s="205">
        <f>IF(N277="základní",J277,0)</f>
        <v>0</v>
      </c>
      <c r="BF277" s="205">
        <f>IF(N277="snížená",J277,0)</f>
        <v>0</v>
      </c>
      <c r="BG277" s="205">
        <f>IF(N277="zákl. přenesená",J277,0)</f>
        <v>0</v>
      </c>
      <c r="BH277" s="205">
        <f>IF(N277="sníž. přenesená",J277,0)</f>
        <v>0</v>
      </c>
      <c r="BI277" s="205">
        <f>IF(N277="nulová",J277,0)</f>
        <v>0</v>
      </c>
      <c r="BJ277" s="18" t="s">
        <v>80</v>
      </c>
      <c r="BK277" s="205">
        <f>ROUND(I277*H277,2)</f>
        <v>0</v>
      </c>
      <c r="BL277" s="18" t="s">
        <v>146</v>
      </c>
      <c r="BM277" s="204" t="s">
        <v>548</v>
      </c>
    </row>
    <row r="278" spans="1:65" s="2" customFormat="1" ht="11.25">
      <c r="A278" s="35"/>
      <c r="B278" s="36"/>
      <c r="C278" s="37"/>
      <c r="D278" s="206" t="s">
        <v>148</v>
      </c>
      <c r="E278" s="37"/>
      <c r="F278" s="207" t="s">
        <v>549</v>
      </c>
      <c r="G278" s="37"/>
      <c r="H278" s="37"/>
      <c r="I278" s="116"/>
      <c r="J278" s="37"/>
      <c r="K278" s="37"/>
      <c r="L278" s="40"/>
      <c r="M278" s="208"/>
      <c r="N278" s="209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148</v>
      </c>
      <c r="AU278" s="18" t="s">
        <v>82</v>
      </c>
    </row>
    <row r="279" spans="1:65" s="15" customFormat="1" ht="11.25">
      <c r="B279" s="243"/>
      <c r="C279" s="244"/>
      <c r="D279" s="206" t="s">
        <v>150</v>
      </c>
      <c r="E279" s="245" t="s">
        <v>19</v>
      </c>
      <c r="F279" s="246" t="s">
        <v>550</v>
      </c>
      <c r="G279" s="244"/>
      <c r="H279" s="245" t="s">
        <v>19</v>
      </c>
      <c r="I279" s="247"/>
      <c r="J279" s="244"/>
      <c r="K279" s="244"/>
      <c r="L279" s="248"/>
      <c r="M279" s="249"/>
      <c r="N279" s="250"/>
      <c r="O279" s="250"/>
      <c r="P279" s="250"/>
      <c r="Q279" s="250"/>
      <c r="R279" s="250"/>
      <c r="S279" s="250"/>
      <c r="T279" s="251"/>
      <c r="AT279" s="252" t="s">
        <v>150</v>
      </c>
      <c r="AU279" s="252" t="s">
        <v>82</v>
      </c>
      <c r="AV279" s="15" t="s">
        <v>80</v>
      </c>
      <c r="AW279" s="15" t="s">
        <v>35</v>
      </c>
      <c r="AX279" s="15" t="s">
        <v>73</v>
      </c>
      <c r="AY279" s="252" t="s">
        <v>138</v>
      </c>
    </row>
    <row r="280" spans="1:65" s="13" customFormat="1" ht="11.25">
      <c r="B280" s="210"/>
      <c r="C280" s="211"/>
      <c r="D280" s="206" t="s">
        <v>150</v>
      </c>
      <c r="E280" s="212" t="s">
        <v>19</v>
      </c>
      <c r="F280" s="213" t="s">
        <v>80</v>
      </c>
      <c r="G280" s="211"/>
      <c r="H280" s="214">
        <v>1</v>
      </c>
      <c r="I280" s="215"/>
      <c r="J280" s="211"/>
      <c r="K280" s="211"/>
      <c r="L280" s="216"/>
      <c r="M280" s="217"/>
      <c r="N280" s="218"/>
      <c r="O280" s="218"/>
      <c r="P280" s="218"/>
      <c r="Q280" s="218"/>
      <c r="R280" s="218"/>
      <c r="S280" s="218"/>
      <c r="T280" s="219"/>
      <c r="AT280" s="220" t="s">
        <v>150</v>
      </c>
      <c r="AU280" s="220" t="s">
        <v>82</v>
      </c>
      <c r="AV280" s="13" t="s">
        <v>82</v>
      </c>
      <c r="AW280" s="13" t="s">
        <v>35</v>
      </c>
      <c r="AX280" s="13" t="s">
        <v>73</v>
      </c>
      <c r="AY280" s="220" t="s">
        <v>138</v>
      </c>
    </row>
    <row r="281" spans="1:65" s="14" customFormat="1" ht="11.25">
      <c r="B281" s="221"/>
      <c r="C281" s="222"/>
      <c r="D281" s="206" t="s">
        <v>150</v>
      </c>
      <c r="E281" s="223" t="s">
        <v>19</v>
      </c>
      <c r="F281" s="224" t="s">
        <v>152</v>
      </c>
      <c r="G281" s="222"/>
      <c r="H281" s="225">
        <v>1</v>
      </c>
      <c r="I281" s="226"/>
      <c r="J281" s="222"/>
      <c r="K281" s="222"/>
      <c r="L281" s="227"/>
      <c r="M281" s="228"/>
      <c r="N281" s="229"/>
      <c r="O281" s="229"/>
      <c r="P281" s="229"/>
      <c r="Q281" s="229"/>
      <c r="R281" s="229"/>
      <c r="S281" s="229"/>
      <c r="T281" s="230"/>
      <c r="AT281" s="231" t="s">
        <v>150</v>
      </c>
      <c r="AU281" s="231" t="s">
        <v>82</v>
      </c>
      <c r="AV281" s="14" t="s">
        <v>146</v>
      </c>
      <c r="AW281" s="14" t="s">
        <v>35</v>
      </c>
      <c r="AX281" s="14" t="s">
        <v>80</v>
      </c>
      <c r="AY281" s="231" t="s">
        <v>138</v>
      </c>
    </row>
    <row r="282" spans="1:65" s="2" customFormat="1" ht="16.5" customHeight="1">
      <c r="A282" s="35"/>
      <c r="B282" s="36"/>
      <c r="C282" s="232" t="s">
        <v>551</v>
      </c>
      <c r="D282" s="232" t="s">
        <v>153</v>
      </c>
      <c r="E282" s="233" t="s">
        <v>552</v>
      </c>
      <c r="F282" s="234" t="s">
        <v>547</v>
      </c>
      <c r="G282" s="235" t="s">
        <v>177</v>
      </c>
      <c r="H282" s="236">
        <v>1</v>
      </c>
      <c r="I282" s="237"/>
      <c r="J282" s="238">
        <f>ROUND(I282*H282,2)</f>
        <v>0</v>
      </c>
      <c r="K282" s="234" t="s">
        <v>19</v>
      </c>
      <c r="L282" s="239"/>
      <c r="M282" s="240" t="s">
        <v>19</v>
      </c>
      <c r="N282" s="241" t="s">
        <v>44</v>
      </c>
      <c r="O282" s="65"/>
      <c r="P282" s="202">
        <f>O282*H282</f>
        <v>0</v>
      </c>
      <c r="Q282" s="202">
        <v>2.37</v>
      </c>
      <c r="R282" s="202">
        <f>Q282*H282</f>
        <v>2.37</v>
      </c>
      <c r="S282" s="202">
        <v>0</v>
      </c>
      <c r="T282" s="20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4" t="s">
        <v>157</v>
      </c>
      <c r="AT282" s="204" t="s">
        <v>153</v>
      </c>
      <c r="AU282" s="204" t="s">
        <v>82</v>
      </c>
      <c r="AY282" s="18" t="s">
        <v>138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8" t="s">
        <v>80</v>
      </c>
      <c r="BK282" s="205">
        <f>ROUND(I282*H282,2)</f>
        <v>0</v>
      </c>
      <c r="BL282" s="18" t="s">
        <v>146</v>
      </c>
      <c r="BM282" s="204" t="s">
        <v>553</v>
      </c>
    </row>
    <row r="283" spans="1:65" s="2" customFormat="1" ht="11.25">
      <c r="A283" s="35"/>
      <c r="B283" s="36"/>
      <c r="C283" s="37"/>
      <c r="D283" s="206" t="s">
        <v>148</v>
      </c>
      <c r="E283" s="37"/>
      <c r="F283" s="207" t="s">
        <v>554</v>
      </c>
      <c r="G283" s="37"/>
      <c r="H283" s="37"/>
      <c r="I283" s="116"/>
      <c r="J283" s="37"/>
      <c r="K283" s="37"/>
      <c r="L283" s="40"/>
      <c r="M283" s="208"/>
      <c r="N283" s="209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148</v>
      </c>
      <c r="AU283" s="18" t="s">
        <v>82</v>
      </c>
    </row>
    <row r="284" spans="1:65" s="15" customFormat="1" ht="11.25">
      <c r="B284" s="243"/>
      <c r="C284" s="244"/>
      <c r="D284" s="206" t="s">
        <v>150</v>
      </c>
      <c r="E284" s="245" t="s">
        <v>19</v>
      </c>
      <c r="F284" s="246" t="s">
        <v>555</v>
      </c>
      <c r="G284" s="244"/>
      <c r="H284" s="245" t="s">
        <v>19</v>
      </c>
      <c r="I284" s="247"/>
      <c r="J284" s="244"/>
      <c r="K284" s="244"/>
      <c r="L284" s="248"/>
      <c r="M284" s="249"/>
      <c r="N284" s="250"/>
      <c r="O284" s="250"/>
      <c r="P284" s="250"/>
      <c r="Q284" s="250"/>
      <c r="R284" s="250"/>
      <c r="S284" s="250"/>
      <c r="T284" s="251"/>
      <c r="AT284" s="252" t="s">
        <v>150</v>
      </c>
      <c r="AU284" s="252" t="s">
        <v>82</v>
      </c>
      <c r="AV284" s="15" t="s">
        <v>80</v>
      </c>
      <c r="AW284" s="15" t="s">
        <v>35</v>
      </c>
      <c r="AX284" s="15" t="s">
        <v>73</v>
      </c>
      <c r="AY284" s="252" t="s">
        <v>138</v>
      </c>
    </row>
    <row r="285" spans="1:65" s="13" customFormat="1" ht="11.25">
      <c r="B285" s="210"/>
      <c r="C285" s="211"/>
      <c r="D285" s="206" t="s">
        <v>150</v>
      </c>
      <c r="E285" s="212" t="s">
        <v>19</v>
      </c>
      <c r="F285" s="213" t="s">
        <v>80</v>
      </c>
      <c r="G285" s="211"/>
      <c r="H285" s="214">
        <v>1</v>
      </c>
      <c r="I285" s="215"/>
      <c r="J285" s="211"/>
      <c r="K285" s="211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150</v>
      </c>
      <c r="AU285" s="220" t="s">
        <v>82</v>
      </c>
      <c r="AV285" s="13" t="s">
        <v>82</v>
      </c>
      <c r="AW285" s="13" t="s">
        <v>35</v>
      </c>
      <c r="AX285" s="13" t="s">
        <v>73</v>
      </c>
      <c r="AY285" s="220" t="s">
        <v>138</v>
      </c>
    </row>
    <row r="286" spans="1:65" s="14" customFormat="1" ht="11.25">
      <c r="B286" s="221"/>
      <c r="C286" s="222"/>
      <c r="D286" s="206" t="s">
        <v>150</v>
      </c>
      <c r="E286" s="223" t="s">
        <v>19</v>
      </c>
      <c r="F286" s="224" t="s">
        <v>152</v>
      </c>
      <c r="G286" s="222"/>
      <c r="H286" s="225">
        <v>1</v>
      </c>
      <c r="I286" s="226"/>
      <c r="J286" s="222"/>
      <c r="K286" s="222"/>
      <c r="L286" s="227"/>
      <c r="M286" s="228"/>
      <c r="N286" s="229"/>
      <c r="O286" s="229"/>
      <c r="P286" s="229"/>
      <c r="Q286" s="229"/>
      <c r="R286" s="229"/>
      <c r="S286" s="229"/>
      <c r="T286" s="230"/>
      <c r="AT286" s="231" t="s">
        <v>150</v>
      </c>
      <c r="AU286" s="231" t="s">
        <v>82</v>
      </c>
      <c r="AV286" s="14" t="s">
        <v>146</v>
      </c>
      <c r="AW286" s="14" t="s">
        <v>35</v>
      </c>
      <c r="AX286" s="14" t="s">
        <v>80</v>
      </c>
      <c r="AY286" s="231" t="s">
        <v>138</v>
      </c>
    </row>
    <row r="287" spans="1:65" s="2" customFormat="1" ht="16.5" customHeight="1">
      <c r="A287" s="35"/>
      <c r="B287" s="36"/>
      <c r="C287" s="193" t="s">
        <v>556</v>
      </c>
      <c r="D287" s="193" t="s">
        <v>141</v>
      </c>
      <c r="E287" s="194" t="s">
        <v>557</v>
      </c>
      <c r="F287" s="195" t="s">
        <v>558</v>
      </c>
      <c r="G287" s="196" t="s">
        <v>177</v>
      </c>
      <c r="H287" s="197">
        <v>1</v>
      </c>
      <c r="I287" s="198"/>
      <c r="J287" s="199">
        <f>ROUND(I287*H287,2)</f>
        <v>0</v>
      </c>
      <c r="K287" s="195" t="s">
        <v>329</v>
      </c>
      <c r="L287" s="40"/>
      <c r="M287" s="200" t="s">
        <v>19</v>
      </c>
      <c r="N287" s="201" t="s">
        <v>44</v>
      </c>
      <c r="O287" s="65"/>
      <c r="P287" s="202">
        <f>O287*H287</f>
        <v>0</v>
      </c>
      <c r="Q287" s="202">
        <v>6.4900000000000001E-3</v>
      </c>
      <c r="R287" s="202">
        <f>Q287*H287</f>
        <v>6.4900000000000001E-3</v>
      </c>
      <c r="S287" s="202">
        <v>0</v>
      </c>
      <c r="T287" s="20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4" t="s">
        <v>146</v>
      </c>
      <c r="AT287" s="204" t="s">
        <v>141</v>
      </c>
      <c r="AU287" s="204" t="s">
        <v>82</v>
      </c>
      <c r="AY287" s="18" t="s">
        <v>138</v>
      </c>
      <c r="BE287" s="205">
        <f>IF(N287="základní",J287,0)</f>
        <v>0</v>
      </c>
      <c r="BF287" s="205">
        <f>IF(N287="snížená",J287,0)</f>
        <v>0</v>
      </c>
      <c r="BG287" s="205">
        <f>IF(N287="zákl. přenesená",J287,0)</f>
        <v>0</v>
      </c>
      <c r="BH287" s="205">
        <f>IF(N287="sníž. přenesená",J287,0)</f>
        <v>0</v>
      </c>
      <c r="BI287" s="205">
        <f>IF(N287="nulová",J287,0)</f>
        <v>0</v>
      </c>
      <c r="BJ287" s="18" t="s">
        <v>80</v>
      </c>
      <c r="BK287" s="205">
        <f>ROUND(I287*H287,2)</f>
        <v>0</v>
      </c>
      <c r="BL287" s="18" t="s">
        <v>146</v>
      </c>
      <c r="BM287" s="204" t="s">
        <v>559</v>
      </c>
    </row>
    <row r="288" spans="1:65" s="2" customFormat="1" ht="11.25">
      <c r="A288" s="35"/>
      <c r="B288" s="36"/>
      <c r="C288" s="37"/>
      <c r="D288" s="206" t="s">
        <v>148</v>
      </c>
      <c r="E288" s="37"/>
      <c r="F288" s="207" t="s">
        <v>560</v>
      </c>
      <c r="G288" s="37"/>
      <c r="H288" s="37"/>
      <c r="I288" s="116"/>
      <c r="J288" s="37"/>
      <c r="K288" s="37"/>
      <c r="L288" s="40"/>
      <c r="M288" s="208"/>
      <c r="N288" s="209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148</v>
      </c>
      <c r="AU288" s="18" t="s">
        <v>82</v>
      </c>
    </row>
    <row r="289" spans="1:65" s="2" customFormat="1" ht="16.5" customHeight="1">
      <c r="A289" s="35"/>
      <c r="B289" s="36"/>
      <c r="C289" s="193" t="s">
        <v>332</v>
      </c>
      <c r="D289" s="193" t="s">
        <v>141</v>
      </c>
      <c r="E289" s="194" t="s">
        <v>561</v>
      </c>
      <c r="F289" s="195" t="s">
        <v>562</v>
      </c>
      <c r="G289" s="196" t="s">
        <v>144</v>
      </c>
      <c r="H289" s="197">
        <v>2.52</v>
      </c>
      <c r="I289" s="198"/>
      <c r="J289" s="199">
        <f>ROUND(I289*H289,2)</f>
        <v>0</v>
      </c>
      <c r="K289" s="195" t="s">
        <v>329</v>
      </c>
      <c r="L289" s="40"/>
      <c r="M289" s="200" t="s">
        <v>19</v>
      </c>
      <c r="N289" s="201" t="s">
        <v>44</v>
      </c>
      <c r="O289" s="65"/>
      <c r="P289" s="202">
        <f>O289*H289</f>
        <v>0</v>
      </c>
      <c r="Q289" s="202">
        <v>0.12</v>
      </c>
      <c r="R289" s="202">
        <f>Q289*H289</f>
        <v>0.3024</v>
      </c>
      <c r="S289" s="202">
        <v>2.2000000000000002</v>
      </c>
      <c r="T289" s="203">
        <f>S289*H289</f>
        <v>5.5440000000000005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4" t="s">
        <v>146</v>
      </c>
      <c r="AT289" s="204" t="s">
        <v>141</v>
      </c>
      <c r="AU289" s="204" t="s">
        <v>82</v>
      </c>
      <c r="AY289" s="18" t="s">
        <v>138</v>
      </c>
      <c r="BE289" s="205">
        <f>IF(N289="základní",J289,0)</f>
        <v>0</v>
      </c>
      <c r="BF289" s="205">
        <f>IF(N289="snížená",J289,0)</f>
        <v>0</v>
      </c>
      <c r="BG289" s="205">
        <f>IF(N289="zákl. přenesená",J289,0)</f>
        <v>0</v>
      </c>
      <c r="BH289" s="205">
        <f>IF(N289="sníž. přenesená",J289,0)</f>
        <v>0</v>
      </c>
      <c r="BI289" s="205">
        <f>IF(N289="nulová",J289,0)</f>
        <v>0</v>
      </c>
      <c r="BJ289" s="18" t="s">
        <v>80</v>
      </c>
      <c r="BK289" s="205">
        <f>ROUND(I289*H289,2)</f>
        <v>0</v>
      </c>
      <c r="BL289" s="18" t="s">
        <v>146</v>
      </c>
      <c r="BM289" s="204" t="s">
        <v>563</v>
      </c>
    </row>
    <row r="290" spans="1:65" s="2" customFormat="1" ht="11.25">
      <c r="A290" s="35"/>
      <c r="B290" s="36"/>
      <c r="C290" s="37"/>
      <c r="D290" s="206" t="s">
        <v>148</v>
      </c>
      <c r="E290" s="37"/>
      <c r="F290" s="207" t="s">
        <v>564</v>
      </c>
      <c r="G290" s="37"/>
      <c r="H290" s="37"/>
      <c r="I290" s="116"/>
      <c r="J290" s="37"/>
      <c r="K290" s="37"/>
      <c r="L290" s="40"/>
      <c r="M290" s="208"/>
      <c r="N290" s="209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148</v>
      </c>
      <c r="AU290" s="18" t="s">
        <v>82</v>
      </c>
    </row>
    <row r="291" spans="1:65" s="15" customFormat="1" ht="11.25">
      <c r="B291" s="243"/>
      <c r="C291" s="244"/>
      <c r="D291" s="206" t="s">
        <v>150</v>
      </c>
      <c r="E291" s="245" t="s">
        <v>19</v>
      </c>
      <c r="F291" s="246" t="s">
        <v>565</v>
      </c>
      <c r="G291" s="244"/>
      <c r="H291" s="245" t="s">
        <v>19</v>
      </c>
      <c r="I291" s="247"/>
      <c r="J291" s="244"/>
      <c r="K291" s="244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150</v>
      </c>
      <c r="AU291" s="252" t="s">
        <v>82</v>
      </c>
      <c r="AV291" s="15" t="s">
        <v>80</v>
      </c>
      <c r="AW291" s="15" t="s">
        <v>35</v>
      </c>
      <c r="AX291" s="15" t="s">
        <v>73</v>
      </c>
      <c r="AY291" s="252" t="s">
        <v>138</v>
      </c>
    </row>
    <row r="292" spans="1:65" s="13" customFormat="1" ht="11.25">
      <c r="B292" s="210"/>
      <c r="C292" s="211"/>
      <c r="D292" s="206" t="s">
        <v>150</v>
      </c>
      <c r="E292" s="212" t="s">
        <v>19</v>
      </c>
      <c r="F292" s="213" t="s">
        <v>566</v>
      </c>
      <c r="G292" s="211"/>
      <c r="H292" s="214">
        <v>2.52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150</v>
      </c>
      <c r="AU292" s="220" t="s">
        <v>82</v>
      </c>
      <c r="AV292" s="13" t="s">
        <v>82</v>
      </c>
      <c r="AW292" s="13" t="s">
        <v>35</v>
      </c>
      <c r="AX292" s="13" t="s">
        <v>73</v>
      </c>
      <c r="AY292" s="220" t="s">
        <v>138</v>
      </c>
    </row>
    <row r="293" spans="1:65" s="14" customFormat="1" ht="11.25">
      <c r="B293" s="221"/>
      <c r="C293" s="222"/>
      <c r="D293" s="206" t="s">
        <v>150</v>
      </c>
      <c r="E293" s="223" t="s">
        <v>19</v>
      </c>
      <c r="F293" s="224" t="s">
        <v>152</v>
      </c>
      <c r="G293" s="222"/>
      <c r="H293" s="225">
        <v>2.52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150</v>
      </c>
      <c r="AU293" s="231" t="s">
        <v>82</v>
      </c>
      <c r="AV293" s="14" t="s">
        <v>146</v>
      </c>
      <c r="AW293" s="14" t="s">
        <v>35</v>
      </c>
      <c r="AX293" s="14" t="s">
        <v>80</v>
      </c>
      <c r="AY293" s="231" t="s">
        <v>138</v>
      </c>
    </row>
    <row r="294" spans="1:65" s="2" customFormat="1" ht="16.5" customHeight="1">
      <c r="A294" s="35"/>
      <c r="B294" s="36"/>
      <c r="C294" s="193" t="s">
        <v>567</v>
      </c>
      <c r="D294" s="193" t="s">
        <v>141</v>
      </c>
      <c r="E294" s="194" t="s">
        <v>568</v>
      </c>
      <c r="F294" s="195" t="s">
        <v>569</v>
      </c>
      <c r="G294" s="196" t="s">
        <v>144</v>
      </c>
      <c r="H294" s="197">
        <v>34.863999999999997</v>
      </c>
      <c r="I294" s="198"/>
      <c r="J294" s="199">
        <f>ROUND(I294*H294,2)</f>
        <v>0</v>
      </c>
      <c r="K294" s="195" t="s">
        <v>329</v>
      </c>
      <c r="L294" s="40"/>
      <c r="M294" s="200" t="s">
        <v>19</v>
      </c>
      <c r="N294" s="201" t="s">
        <v>44</v>
      </c>
      <c r="O294" s="65"/>
      <c r="P294" s="202">
        <f>O294*H294</f>
        <v>0</v>
      </c>
      <c r="Q294" s="202">
        <v>0.12</v>
      </c>
      <c r="R294" s="202">
        <f>Q294*H294</f>
        <v>4.1836799999999998</v>
      </c>
      <c r="S294" s="202">
        <v>2.4900000000000002</v>
      </c>
      <c r="T294" s="203">
        <f>S294*H294</f>
        <v>86.811359999999993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4" t="s">
        <v>146</v>
      </c>
      <c r="AT294" s="204" t="s">
        <v>141</v>
      </c>
      <c r="AU294" s="204" t="s">
        <v>82</v>
      </c>
      <c r="AY294" s="18" t="s">
        <v>138</v>
      </c>
      <c r="BE294" s="205">
        <f>IF(N294="základní",J294,0)</f>
        <v>0</v>
      </c>
      <c r="BF294" s="205">
        <f>IF(N294="snížená",J294,0)</f>
        <v>0</v>
      </c>
      <c r="BG294" s="205">
        <f>IF(N294="zákl. přenesená",J294,0)</f>
        <v>0</v>
      </c>
      <c r="BH294" s="205">
        <f>IF(N294="sníž. přenesená",J294,0)</f>
        <v>0</v>
      </c>
      <c r="BI294" s="205">
        <f>IF(N294="nulová",J294,0)</f>
        <v>0</v>
      </c>
      <c r="BJ294" s="18" t="s">
        <v>80</v>
      </c>
      <c r="BK294" s="205">
        <f>ROUND(I294*H294,2)</f>
        <v>0</v>
      </c>
      <c r="BL294" s="18" t="s">
        <v>146</v>
      </c>
      <c r="BM294" s="204" t="s">
        <v>570</v>
      </c>
    </row>
    <row r="295" spans="1:65" s="2" customFormat="1" ht="11.25">
      <c r="A295" s="35"/>
      <c r="B295" s="36"/>
      <c r="C295" s="37"/>
      <c r="D295" s="206" t="s">
        <v>148</v>
      </c>
      <c r="E295" s="37"/>
      <c r="F295" s="207" t="s">
        <v>571</v>
      </c>
      <c r="G295" s="37"/>
      <c r="H295" s="37"/>
      <c r="I295" s="116"/>
      <c r="J295" s="37"/>
      <c r="K295" s="37"/>
      <c r="L295" s="40"/>
      <c r="M295" s="208"/>
      <c r="N295" s="209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148</v>
      </c>
      <c r="AU295" s="18" t="s">
        <v>82</v>
      </c>
    </row>
    <row r="296" spans="1:65" s="15" customFormat="1" ht="11.25">
      <c r="B296" s="243"/>
      <c r="C296" s="244"/>
      <c r="D296" s="206" t="s">
        <v>150</v>
      </c>
      <c r="E296" s="245" t="s">
        <v>19</v>
      </c>
      <c r="F296" s="246" t="s">
        <v>572</v>
      </c>
      <c r="G296" s="244"/>
      <c r="H296" s="245" t="s">
        <v>19</v>
      </c>
      <c r="I296" s="247"/>
      <c r="J296" s="244"/>
      <c r="K296" s="244"/>
      <c r="L296" s="248"/>
      <c r="M296" s="249"/>
      <c r="N296" s="250"/>
      <c r="O296" s="250"/>
      <c r="P296" s="250"/>
      <c r="Q296" s="250"/>
      <c r="R296" s="250"/>
      <c r="S296" s="250"/>
      <c r="T296" s="251"/>
      <c r="AT296" s="252" t="s">
        <v>150</v>
      </c>
      <c r="AU296" s="252" t="s">
        <v>82</v>
      </c>
      <c r="AV296" s="15" t="s">
        <v>80</v>
      </c>
      <c r="AW296" s="15" t="s">
        <v>35</v>
      </c>
      <c r="AX296" s="15" t="s">
        <v>73</v>
      </c>
      <c r="AY296" s="252" t="s">
        <v>138</v>
      </c>
    </row>
    <row r="297" spans="1:65" s="13" customFormat="1" ht="11.25">
      <c r="B297" s="210"/>
      <c r="C297" s="211"/>
      <c r="D297" s="206" t="s">
        <v>150</v>
      </c>
      <c r="E297" s="212" t="s">
        <v>19</v>
      </c>
      <c r="F297" s="213" t="s">
        <v>573</v>
      </c>
      <c r="G297" s="211"/>
      <c r="H297" s="214">
        <v>34.863999999999997</v>
      </c>
      <c r="I297" s="215"/>
      <c r="J297" s="211"/>
      <c r="K297" s="211"/>
      <c r="L297" s="216"/>
      <c r="M297" s="217"/>
      <c r="N297" s="218"/>
      <c r="O297" s="218"/>
      <c r="P297" s="218"/>
      <c r="Q297" s="218"/>
      <c r="R297" s="218"/>
      <c r="S297" s="218"/>
      <c r="T297" s="219"/>
      <c r="AT297" s="220" t="s">
        <v>150</v>
      </c>
      <c r="AU297" s="220" t="s">
        <v>82</v>
      </c>
      <c r="AV297" s="13" t="s">
        <v>82</v>
      </c>
      <c r="AW297" s="13" t="s">
        <v>35</v>
      </c>
      <c r="AX297" s="13" t="s">
        <v>73</v>
      </c>
      <c r="AY297" s="220" t="s">
        <v>138</v>
      </c>
    </row>
    <row r="298" spans="1:65" s="14" customFormat="1" ht="11.25">
      <c r="B298" s="221"/>
      <c r="C298" s="222"/>
      <c r="D298" s="206" t="s">
        <v>150</v>
      </c>
      <c r="E298" s="223" t="s">
        <v>19</v>
      </c>
      <c r="F298" s="224" t="s">
        <v>152</v>
      </c>
      <c r="G298" s="222"/>
      <c r="H298" s="225">
        <v>34.863999999999997</v>
      </c>
      <c r="I298" s="226"/>
      <c r="J298" s="222"/>
      <c r="K298" s="222"/>
      <c r="L298" s="227"/>
      <c r="M298" s="228"/>
      <c r="N298" s="229"/>
      <c r="O298" s="229"/>
      <c r="P298" s="229"/>
      <c r="Q298" s="229"/>
      <c r="R298" s="229"/>
      <c r="S298" s="229"/>
      <c r="T298" s="230"/>
      <c r="AT298" s="231" t="s">
        <v>150</v>
      </c>
      <c r="AU298" s="231" t="s">
        <v>82</v>
      </c>
      <c r="AV298" s="14" t="s">
        <v>146</v>
      </c>
      <c r="AW298" s="14" t="s">
        <v>35</v>
      </c>
      <c r="AX298" s="14" t="s">
        <v>80</v>
      </c>
      <c r="AY298" s="231" t="s">
        <v>138</v>
      </c>
    </row>
    <row r="299" spans="1:65" s="12" customFormat="1" ht="22.9" customHeight="1">
      <c r="B299" s="177"/>
      <c r="C299" s="178"/>
      <c r="D299" s="179" t="s">
        <v>72</v>
      </c>
      <c r="E299" s="191" t="s">
        <v>574</v>
      </c>
      <c r="F299" s="191" t="s">
        <v>575</v>
      </c>
      <c r="G299" s="178"/>
      <c r="H299" s="178"/>
      <c r="I299" s="181"/>
      <c r="J299" s="192">
        <f>BK299</f>
        <v>0</v>
      </c>
      <c r="K299" s="178"/>
      <c r="L299" s="183"/>
      <c r="M299" s="184"/>
      <c r="N299" s="185"/>
      <c r="O299" s="185"/>
      <c r="P299" s="186">
        <f>SUM(P300:P335)</f>
        <v>0</v>
      </c>
      <c r="Q299" s="185"/>
      <c r="R299" s="186">
        <f>SUM(R300:R335)</f>
        <v>0</v>
      </c>
      <c r="S299" s="185"/>
      <c r="T299" s="187">
        <f>SUM(T300:T335)</f>
        <v>0</v>
      </c>
      <c r="AR299" s="188" t="s">
        <v>80</v>
      </c>
      <c r="AT299" s="189" t="s">
        <v>72</v>
      </c>
      <c r="AU299" s="189" t="s">
        <v>80</v>
      </c>
      <c r="AY299" s="188" t="s">
        <v>138</v>
      </c>
      <c r="BK299" s="190">
        <f>SUM(BK300:BK335)</f>
        <v>0</v>
      </c>
    </row>
    <row r="300" spans="1:65" s="2" customFormat="1" ht="16.5" customHeight="1">
      <c r="A300" s="35"/>
      <c r="B300" s="36"/>
      <c r="C300" s="193" t="s">
        <v>576</v>
      </c>
      <c r="D300" s="193" t="s">
        <v>141</v>
      </c>
      <c r="E300" s="194" t="s">
        <v>577</v>
      </c>
      <c r="F300" s="195" t="s">
        <v>578</v>
      </c>
      <c r="G300" s="196" t="s">
        <v>156</v>
      </c>
      <c r="H300" s="197">
        <v>1.5</v>
      </c>
      <c r="I300" s="198"/>
      <c r="J300" s="199">
        <f>ROUND(I300*H300,2)</f>
        <v>0</v>
      </c>
      <c r="K300" s="195" t="s">
        <v>329</v>
      </c>
      <c r="L300" s="40"/>
      <c r="M300" s="200" t="s">
        <v>19</v>
      </c>
      <c r="N300" s="201" t="s">
        <v>44</v>
      </c>
      <c r="O300" s="65"/>
      <c r="P300" s="202">
        <f>O300*H300</f>
        <v>0</v>
      </c>
      <c r="Q300" s="202">
        <v>0</v>
      </c>
      <c r="R300" s="202">
        <f>Q300*H300</f>
        <v>0</v>
      </c>
      <c r="S300" s="202">
        <v>0</v>
      </c>
      <c r="T300" s="20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4" t="s">
        <v>146</v>
      </c>
      <c r="AT300" s="204" t="s">
        <v>141</v>
      </c>
      <c r="AU300" s="204" t="s">
        <v>82</v>
      </c>
      <c r="AY300" s="18" t="s">
        <v>138</v>
      </c>
      <c r="BE300" s="205">
        <f>IF(N300="základní",J300,0)</f>
        <v>0</v>
      </c>
      <c r="BF300" s="205">
        <f>IF(N300="snížená",J300,0)</f>
        <v>0</v>
      </c>
      <c r="BG300" s="205">
        <f>IF(N300="zákl. přenesená",J300,0)</f>
        <v>0</v>
      </c>
      <c r="BH300" s="205">
        <f>IF(N300="sníž. přenesená",J300,0)</f>
        <v>0</v>
      </c>
      <c r="BI300" s="205">
        <f>IF(N300="nulová",J300,0)</f>
        <v>0</v>
      </c>
      <c r="BJ300" s="18" t="s">
        <v>80</v>
      </c>
      <c r="BK300" s="205">
        <f>ROUND(I300*H300,2)</f>
        <v>0</v>
      </c>
      <c r="BL300" s="18" t="s">
        <v>146</v>
      </c>
      <c r="BM300" s="204" t="s">
        <v>579</v>
      </c>
    </row>
    <row r="301" spans="1:65" s="2" customFormat="1" ht="11.25">
      <c r="A301" s="35"/>
      <c r="B301" s="36"/>
      <c r="C301" s="37"/>
      <c r="D301" s="206" t="s">
        <v>148</v>
      </c>
      <c r="E301" s="37"/>
      <c r="F301" s="207" t="s">
        <v>580</v>
      </c>
      <c r="G301" s="37"/>
      <c r="H301" s="37"/>
      <c r="I301" s="116"/>
      <c r="J301" s="37"/>
      <c r="K301" s="37"/>
      <c r="L301" s="40"/>
      <c r="M301" s="208"/>
      <c r="N301" s="209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148</v>
      </c>
      <c r="AU301" s="18" t="s">
        <v>82</v>
      </c>
    </row>
    <row r="302" spans="1:65" s="15" customFormat="1" ht="11.25">
      <c r="B302" s="243"/>
      <c r="C302" s="244"/>
      <c r="D302" s="206" t="s">
        <v>150</v>
      </c>
      <c r="E302" s="245" t="s">
        <v>19</v>
      </c>
      <c r="F302" s="246" t="s">
        <v>581</v>
      </c>
      <c r="G302" s="244"/>
      <c r="H302" s="245" t="s">
        <v>19</v>
      </c>
      <c r="I302" s="247"/>
      <c r="J302" s="244"/>
      <c r="K302" s="244"/>
      <c r="L302" s="248"/>
      <c r="M302" s="249"/>
      <c r="N302" s="250"/>
      <c r="O302" s="250"/>
      <c r="P302" s="250"/>
      <c r="Q302" s="250"/>
      <c r="R302" s="250"/>
      <c r="S302" s="250"/>
      <c r="T302" s="251"/>
      <c r="AT302" s="252" t="s">
        <v>150</v>
      </c>
      <c r="AU302" s="252" t="s">
        <v>82</v>
      </c>
      <c r="AV302" s="15" t="s">
        <v>80</v>
      </c>
      <c r="AW302" s="15" t="s">
        <v>35</v>
      </c>
      <c r="AX302" s="15" t="s">
        <v>73</v>
      </c>
      <c r="AY302" s="252" t="s">
        <v>138</v>
      </c>
    </row>
    <row r="303" spans="1:65" s="13" customFormat="1" ht="11.25">
      <c r="B303" s="210"/>
      <c r="C303" s="211"/>
      <c r="D303" s="206" t="s">
        <v>150</v>
      </c>
      <c r="E303" s="212" t="s">
        <v>19</v>
      </c>
      <c r="F303" s="213" t="s">
        <v>582</v>
      </c>
      <c r="G303" s="211"/>
      <c r="H303" s="214">
        <v>1.5</v>
      </c>
      <c r="I303" s="215"/>
      <c r="J303" s="211"/>
      <c r="K303" s="211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150</v>
      </c>
      <c r="AU303" s="220" t="s">
        <v>82</v>
      </c>
      <c r="AV303" s="13" t="s">
        <v>82</v>
      </c>
      <c r="AW303" s="13" t="s">
        <v>35</v>
      </c>
      <c r="AX303" s="13" t="s">
        <v>73</v>
      </c>
      <c r="AY303" s="220" t="s">
        <v>138</v>
      </c>
    </row>
    <row r="304" spans="1:65" s="14" customFormat="1" ht="11.25">
      <c r="B304" s="221"/>
      <c r="C304" s="222"/>
      <c r="D304" s="206" t="s">
        <v>150</v>
      </c>
      <c r="E304" s="223" t="s">
        <v>19</v>
      </c>
      <c r="F304" s="224" t="s">
        <v>152</v>
      </c>
      <c r="G304" s="222"/>
      <c r="H304" s="225">
        <v>1.5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150</v>
      </c>
      <c r="AU304" s="231" t="s">
        <v>82</v>
      </c>
      <c r="AV304" s="14" t="s">
        <v>146</v>
      </c>
      <c r="AW304" s="14" t="s">
        <v>35</v>
      </c>
      <c r="AX304" s="14" t="s">
        <v>80</v>
      </c>
      <c r="AY304" s="231" t="s">
        <v>138</v>
      </c>
    </row>
    <row r="305" spans="1:65" s="2" customFormat="1" ht="16.5" customHeight="1">
      <c r="A305" s="35"/>
      <c r="B305" s="36"/>
      <c r="C305" s="193" t="s">
        <v>583</v>
      </c>
      <c r="D305" s="193" t="s">
        <v>141</v>
      </c>
      <c r="E305" s="194" t="s">
        <v>584</v>
      </c>
      <c r="F305" s="195" t="s">
        <v>585</v>
      </c>
      <c r="G305" s="196" t="s">
        <v>156</v>
      </c>
      <c r="H305" s="197">
        <v>92.703999999999994</v>
      </c>
      <c r="I305" s="198"/>
      <c r="J305" s="199">
        <f>ROUND(I305*H305,2)</f>
        <v>0</v>
      </c>
      <c r="K305" s="195" t="s">
        <v>329</v>
      </c>
      <c r="L305" s="40"/>
      <c r="M305" s="200" t="s">
        <v>19</v>
      </c>
      <c r="N305" s="201" t="s">
        <v>44</v>
      </c>
      <c r="O305" s="65"/>
      <c r="P305" s="202">
        <f>O305*H305</f>
        <v>0</v>
      </c>
      <c r="Q305" s="202">
        <v>0</v>
      </c>
      <c r="R305" s="202">
        <f>Q305*H305</f>
        <v>0</v>
      </c>
      <c r="S305" s="202">
        <v>0</v>
      </c>
      <c r="T305" s="20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4" t="s">
        <v>146</v>
      </c>
      <c r="AT305" s="204" t="s">
        <v>141</v>
      </c>
      <c r="AU305" s="204" t="s">
        <v>82</v>
      </c>
      <c r="AY305" s="18" t="s">
        <v>138</v>
      </c>
      <c r="BE305" s="205">
        <f>IF(N305="základní",J305,0)</f>
        <v>0</v>
      </c>
      <c r="BF305" s="205">
        <f>IF(N305="snížená",J305,0)</f>
        <v>0</v>
      </c>
      <c r="BG305" s="205">
        <f>IF(N305="zákl. přenesená",J305,0)</f>
        <v>0</v>
      </c>
      <c r="BH305" s="205">
        <f>IF(N305="sníž. přenesená",J305,0)</f>
        <v>0</v>
      </c>
      <c r="BI305" s="205">
        <f>IF(N305="nulová",J305,0)</f>
        <v>0</v>
      </c>
      <c r="BJ305" s="18" t="s">
        <v>80</v>
      </c>
      <c r="BK305" s="205">
        <f>ROUND(I305*H305,2)</f>
        <v>0</v>
      </c>
      <c r="BL305" s="18" t="s">
        <v>146</v>
      </c>
      <c r="BM305" s="204" t="s">
        <v>586</v>
      </c>
    </row>
    <row r="306" spans="1:65" s="2" customFormat="1" ht="11.25">
      <c r="A306" s="35"/>
      <c r="B306" s="36"/>
      <c r="C306" s="37"/>
      <c r="D306" s="206" t="s">
        <v>148</v>
      </c>
      <c r="E306" s="37"/>
      <c r="F306" s="207" t="s">
        <v>587</v>
      </c>
      <c r="G306" s="37"/>
      <c r="H306" s="37"/>
      <c r="I306" s="116"/>
      <c r="J306" s="37"/>
      <c r="K306" s="37"/>
      <c r="L306" s="40"/>
      <c r="M306" s="208"/>
      <c r="N306" s="209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148</v>
      </c>
      <c r="AU306" s="18" t="s">
        <v>82</v>
      </c>
    </row>
    <row r="307" spans="1:65" s="15" customFormat="1" ht="11.25">
      <c r="B307" s="243"/>
      <c r="C307" s="244"/>
      <c r="D307" s="206" t="s">
        <v>150</v>
      </c>
      <c r="E307" s="245" t="s">
        <v>19</v>
      </c>
      <c r="F307" s="246" t="s">
        <v>588</v>
      </c>
      <c r="G307" s="244"/>
      <c r="H307" s="245" t="s">
        <v>19</v>
      </c>
      <c r="I307" s="247"/>
      <c r="J307" s="244"/>
      <c r="K307" s="244"/>
      <c r="L307" s="248"/>
      <c r="M307" s="249"/>
      <c r="N307" s="250"/>
      <c r="O307" s="250"/>
      <c r="P307" s="250"/>
      <c r="Q307" s="250"/>
      <c r="R307" s="250"/>
      <c r="S307" s="250"/>
      <c r="T307" s="251"/>
      <c r="AT307" s="252" t="s">
        <v>150</v>
      </c>
      <c r="AU307" s="252" t="s">
        <v>82</v>
      </c>
      <c r="AV307" s="15" t="s">
        <v>80</v>
      </c>
      <c r="AW307" s="15" t="s">
        <v>35</v>
      </c>
      <c r="AX307" s="15" t="s">
        <v>73</v>
      </c>
      <c r="AY307" s="252" t="s">
        <v>138</v>
      </c>
    </row>
    <row r="308" spans="1:65" s="13" customFormat="1" ht="11.25">
      <c r="B308" s="210"/>
      <c r="C308" s="211"/>
      <c r="D308" s="206" t="s">
        <v>150</v>
      </c>
      <c r="E308" s="212" t="s">
        <v>19</v>
      </c>
      <c r="F308" s="213" t="s">
        <v>589</v>
      </c>
      <c r="G308" s="211"/>
      <c r="H308" s="214">
        <v>87.16</v>
      </c>
      <c r="I308" s="215"/>
      <c r="J308" s="211"/>
      <c r="K308" s="211"/>
      <c r="L308" s="216"/>
      <c r="M308" s="217"/>
      <c r="N308" s="218"/>
      <c r="O308" s="218"/>
      <c r="P308" s="218"/>
      <c r="Q308" s="218"/>
      <c r="R308" s="218"/>
      <c r="S308" s="218"/>
      <c r="T308" s="219"/>
      <c r="AT308" s="220" t="s">
        <v>150</v>
      </c>
      <c r="AU308" s="220" t="s">
        <v>82</v>
      </c>
      <c r="AV308" s="13" t="s">
        <v>82</v>
      </c>
      <c r="AW308" s="13" t="s">
        <v>35</v>
      </c>
      <c r="AX308" s="13" t="s">
        <v>73</v>
      </c>
      <c r="AY308" s="220" t="s">
        <v>138</v>
      </c>
    </row>
    <row r="309" spans="1:65" s="15" customFormat="1" ht="11.25">
      <c r="B309" s="243"/>
      <c r="C309" s="244"/>
      <c r="D309" s="206" t="s">
        <v>150</v>
      </c>
      <c r="E309" s="245" t="s">
        <v>19</v>
      </c>
      <c r="F309" s="246" t="s">
        <v>590</v>
      </c>
      <c r="G309" s="244"/>
      <c r="H309" s="245" t="s">
        <v>19</v>
      </c>
      <c r="I309" s="247"/>
      <c r="J309" s="244"/>
      <c r="K309" s="244"/>
      <c r="L309" s="248"/>
      <c r="M309" s="249"/>
      <c r="N309" s="250"/>
      <c r="O309" s="250"/>
      <c r="P309" s="250"/>
      <c r="Q309" s="250"/>
      <c r="R309" s="250"/>
      <c r="S309" s="250"/>
      <c r="T309" s="251"/>
      <c r="AT309" s="252" t="s">
        <v>150</v>
      </c>
      <c r="AU309" s="252" t="s">
        <v>82</v>
      </c>
      <c r="AV309" s="15" t="s">
        <v>80</v>
      </c>
      <c r="AW309" s="15" t="s">
        <v>35</v>
      </c>
      <c r="AX309" s="15" t="s">
        <v>73</v>
      </c>
      <c r="AY309" s="252" t="s">
        <v>138</v>
      </c>
    </row>
    <row r="310" spans="1:65" s="13" customFormat="1" ht="11.25">
      <c r="B310" s="210"/>
      <c r="C310" s="211"/>
      <c r="D310" s="206" t="s">
        <v>150</v>
      </c>
      <c r="E310" s="212" t="s">
        <v>19</v>
      </c>
      <c r="F310" s="213" t="s">
        <v>591</v>
      </c>
      <c r="G310" s="211"/>
      <c r="H310" s="214">
        <v>5.5439999999999996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150</v>
      </c>
      <c r="AU310" s="220" t="s">
        <v>82</v>
      </c>
      <c r="AV310" s="13" t="s">
        <v>82</v>
      </c>
      <c r="AW310" s="13" t="s">
        <v>35</v>
      </c>
      <c r="AX310" s="13" t="s">
        <v>73</v>
      </c>
      <c r="AY310" s="220" t="s">
        <v>138</v>
      </c>
    </row>
    <row r="311" spans="1:65" s="14" customFormat="1" ht="11.25">
      <c r="B311" s="221"/>
      <c r="C311" s="222"/>
      <c r="D311" s="206" t="s">
        <v>150</v>
      </c>
      <c r="E311" s="223" t="s">
        <v>19</v>
      </c>
      <c r="F311" s="224" t="s">
        <v>152</v>
      </c>
      <c r="G311" s="222"/>
      <c r="H311" s="225">
        <v>92.703999999999994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150</v>
      </c>
      <c r="AU311" s="231" t="s">
        <v>82</v>
      </c>
      <c r="AV311" s="14" t="s">
        <v>146</v>
      </c>
      <c r="AW311" s="14" t="s">
        <v>35</v>
      </c>
      <c r="AX311" s="14" t="s">
        <v>80</v>
      </c>
      <c r="AY311" s="231" t="s">
        <v>138</v>
      </c>
    </row>
    <row r="312" spans="1:65" s="2" customFormat="1" ht="16.5" customHeight="1">
      <c r="A312" s="35"/>
      <c r="B312" s="36"/>
      <c r="C312" s="193" t="s">
        <v>592</v>
      </c>
      <c r="D312" s="193" t="s">
        <v>141</v>
      </c>
      <c r="E312" s="194" t="s">
        <v>593</v>
      </c>
      <c r="F312" s="195" t="s">
        <v>594</v>
      </c>
      <c r="G312" s="196" t="s">
        <v>156</v>
      </c>
      <c r="H312" s="197">
        <v>834.33600000000001</v>
      </c>
      <c r="I312" s="198"/>
      <c r="J312" s="199">
        <f>ROUND(I312*H312,2)</f>
        <v>0</v>
      </c>
      <c r="K312" s="195" t="s">
        <v>329</v>
      </c>
      <c r="L312" s="40"/>
      <c r="M312" s="200" t="s">
        <v>19</v>
      </c>
      <c r="N312" s="201" t="s">
        <v>44</v>
      </c>
      <c r="O312" s="65"/>
      <c r="P312" s="202">
        <f>O312*H312</f>
        <v>0</v>
      </c>
      <c r="Q312" s="202">
        <v>0</v>
      </c>
      <c r="R312" s="202">
        <f>Q312*H312</f>
        <v>0</v>
      </c>
      <c r="S312" s="202">
        <v>0</v>
      </c>
      <c r="T312" s="203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4" t="s">
        <v>146</v>
      </c>
      <c r="AT312" s="204" t="s">
        <v>141</v>
      </c>
      <c r="AU312" s="204" t="s">
        <v>82</v>
      </c>
      <c r="AY312" s="18" t="s">
        <v>138</v>
      </c>
      <c r="BE312" s="205">
        <f>IF(N312="základní",J312,0)</f>
        <v>0</v>
      </c>
      <c r="BF312" s="205">
        <f>IF(N312="snížená",J312,0)</f>
        <v>0</v>
      </c>
      <c r="BG312" s="205">
        <f>IF(N312="zákl. přenesená",J312,0)</f>
        <v>0</v>
      </c>
      <c r="BH312" s="205">
        <f>IF(N312="sníž. přenesená",J312,0)</f>
        <v>0</v>
      </c>
      <c r="BI312" s="205">
        <f>IF(N312="nulová",J312,0)</f>
        <v>0</v>
      </c>
      <c r="BJ312" s="18" t="s">
        <v>80</v>
      </c>
      <c r="BK312" s="205">
        <f>ROUND(I312*H312,2)</f>
        <v>0</v>
      </c>
      <c r="BL312" s="18" t="s">
        <v>146</v>
      </c>
      <c r="BM312" s="204" t="s">
        <v>595</v>
      </c>
    </row>
    <row r="313" spans="1:65" s="2" customFormat="1" ht="19.5">
      <c r="A313" s="35"/>
      <c r="B313" s="36"/>
      <c r="C313" s="37"/>
      <c r="D313" s="206" t="s">
        <v>148</v>
      </c>
      <c r="E313" s="37"/>
      <c r="F313" s="207" t="s">
        <v>596</v>
      </c>
      <c r="G313" s="37"/>
      <c r="H313" s="37"/>
      <c r="I313" s="116"/>
      <c r="J313" s="37"/>
      <c r="K313" s="37"/>
      <c r="L313" s="40"/>
      <c r="M313" s="208"/>
      <c r="N313" s="209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148</v>
      </c>
      <c r="AU313" s="18" t="s">
        <v>82</v>
      </c>
    </row>
    <row r="314" spans="1:65" s="15" customFormat="1" ht="11.25">
      <c r="B314" s="243"/>
      <c r="C314" s="244"/>
      <c r="D314" s="206" t="s">
        <v>150</v>
      </c>
      <c r="E314" s="245" t="s">
        <v>19</v>
      </c>
      <c r="F314" s="246" t="s">
        <v>588</v>
      </c>
      <c r="G314" s="244"/>
      <c r="H314" s="245" t="s">
        <v>19</v>
      </c>
      <c r="I314" s="247"/>
      <c r="J314" s="244"/>
      <c r="K314" s="244"/>
      <c r="L314" s="248"/>
      <c r="M314" s="249"/>
      <c r="N314" s="250"/>
      <c r="O314" s="250"/>
      <c r="P314" s="250"/>
      <c r="Q314" s="250"/>
      <c r="R314" s="250"/>
      <c r="S314" s="250"/>
      <c r="T314" s="251"/>
      <c r="AT314" s="252" t="s">
        <v>150</v>
      </c>
      <c r="AU314" s="252" t="s">
        <v>82</v>
      </c>
      <c r="AV314" s="15" t="s">
        <v>80</v>
      </c>
      <c r="AW314" s="15" t="s">
        <v>35</v>
      </c>
      <c r="AX314" s="15" t="s">
        <v>73</v>
      </c>
      <c r="AY314" s="252" t="s">
        <v>138</v>
      </c>
    </row>
    <row r="315" spans="1:65" s="13" customFormat="1" ht="11.25">
      <c r="B315" s="210"/>
      <c r="C315" s="211"/>
      <c r="D315" s="206" t="s">
        <v>150</v>
      </c>
      <c r="E315" s="212" t="s">
        <v>19</v>
      </c>
      <c r="F315" s="213" t="s">
        <v>597</v>
      </c>
      <c r="G315" s="211"/>
      <c r="H315" s="214">
        <v>784.44</v>
      </c>
      <c r="I315" s="215"/>
      <c r="J315" s="211"/>
      <c r="K315" s="211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150</v>
      </c>
      <c r="AU315" s="220" t="s">
        <v>82</v>
      </c>
      <c r="AV315" s="13" t="s">
        <v>82</v>
      </c>
      <c r="AW315" s="13" t="s">
        <v>35</v>
      </c>
      <c r="AX315" s="13" t="s">
        <v>73</v>
      </c>
      <c r="AY315" s="220" t="s">
        <v>138</v>
      </c>
    </row>
    <row r="316" spans="1:65" s="15" customFormat="1" ht="11.25">
      <c r="B316" s="243"/>
      <c r="C316" s="244"/>
      <c r="D316" s="206" t="s">
        <v>150</v>
      </c>
      <c r="E316" s="245" t="s">
        <v>19</v>
      </c>
      <c r="F316" s="246" t="s">
        <v>590</v>
      </c>
      <c r="G316" s="244"/>
      <c r="H316" s="245" t="s">
        <v>19</v>
      </c>
      <c r="I316" s="247"/>
      <c r="J316" s="244"/>
      <c r="K316" s="244"/>
      <c r="L316" s="248"/>
      <c r="M316" s="249"/>
      <c r="N316" s="250"/>
      <c r="O316" s="250"/>
      <c r="P316" s="250"/>
      <c r="Q316" s="250"/>
      <c r="R316" s="250"/>
      <c r="S316" s="250"/>
      <c r="T316" s="251"/>
      <c r="AT316" s="252" t="s">
        <v>150</v>
      </c>
      <c r="AU316" s="252" t="s">
        <v>82</v>
      </c>
      <c r="AV316" s="15" t="s">
        <v>80</v>
      </c>
      <c r="AW316" s="15" t="s">
        <v>35</v>
      </c>
      <c r="AX316" s="15" t="s">
        <v>73</v>
      </c>
      <c r="AY316" s="252" t="s">
        <v>138</v>
      </c>
    </row>
    <row r="317" spans="1:65" s="13" customFormat="1" ht="11.25">
      <c r="B317" s="210"/>
      <c r="C317" s="211"/>
      <c r="D317" s="206" t="s">
        <v>150</v>
      </c>
      <c r="E317" s="212" t="s">
        <v>19</v>
      </c>
      <c r="F317" s="213" t="s">
        <v>598</v>
      </c>
      <c r="G317" s="211"/>
      <c r="H317" s="214">
        <v>49.896000000000001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150</v>
      </c>
      <c r="AU317" s="220" t="s">
        <v>82</v>
      </c>
      <c r="AV317" s="13" t="s">
        <v>82</v>
      </c>
      <c r="AW317" s="13" t="s">
        <v>35</v>
      </c>
      <c r="AX317" s="13" t="s">
        <v>73</v>
      </c>
      <c r="AY317" s="220" t="s">
        <v>138</v>
      </c>
    </row>
    <row r="318" spans="1:65" s="14" customFormat="1" ht="11.25">
      <c r="B318" s="221"/>
      <c r="C318" s="222"/>
      <c r="D318" s="206" t="s">
        <v>150</v>
      </c>
      <c r="E318" s="223" t="s">
        <v>19</v>
      </c>
      <c r="F318" s="224" t="s">
        <v>152</v>
      </c>
      <c r="G318" s="222"/>
      <c r="H318" s="225">
        <v>834.33600000000001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AT318" s="231" t="s">
        <v>150</v>
      </c>
      <c r="AU318" s="231" t="s">
        <v>82</v>
      </c>
      <c r="AV318" s="14" t="s">
        <v>146</v>
      </c>
      <c r="AW318" s="14" t="s">
        <v>35</v>
      </c>
      <c r="AX318" s="14" t="s">
        <v>80</v>
      </c>
      <c r="AY318" s="231" t="s">
        <v>138</v>
      </c>
    </row>
    <row r="319" spans="1:65" s="2" customFormat="1" ht="16.5" customHeight="1">
      <c r="A319" s="35"/>
      <c r="B319" s="36"/>
      <c r="C319" s="193" t="s">
        <v>599</v>
      </c>
      <c r="D319" s="193" t="s">
        <v>141</v>
      </c>
      <c r="E319" s="194" t="s">
        <v>600</v>
      </c>
      <c r="F319" s="195" t="s">
        <v>601</v>
      </c>
      <c r="G319" s="196" t="s">
        <v>156</v>
      </c>
      <c r="H319" s="197">
        <v>92.703999999999994</v>
      </c>
      <c r="I319" s="198"/>
      <c r="J319" s="199">
        <f>ROUND(I319*H319,2)</f>
        <v>0</v>
      </c>
      <c r="K319" s="195" t="s">
        <v>329</v>
      </c>
      <c r="L319" s="40"/>
      <c r="M319" s="200" t="s">
        <v>19</v>
      </c>
      <c r="N319" s="201" t="s">
        <v>44</v>
      </c>
      <c r="O319" s="65"/>
      <c r="P319" s="202">
        <f>O319*H319</f>
        <v>0</v>
      </c>
      <c r="Q319" s="202">
        <v>0</v>
      </c>
      <c r="R319" s="202">
        <f>Q319*H319</f>
        <v>0</v>
      </c>
      <c r="S319" s="202">
        <v>0</v>
      </c>
      <c r="T319" s="203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4" t="s">
        <v>146</v>
      </c>
      <c r="AT319" s="204" t="s">
        <v>141</v>
      </c>
      <c r="AU319" s="204" t="s">
        <v>82</v>
      </c>
      <c r="AY319" s="18" t="s">
        <v>138</v>
      </c>
      <c r="BE319" s="205">
        <f>IF(N319="základní",J319,0)</f>
        <v>0</v>
      </c>
      <c r="BF319" s="205">
        <f>IF(N319="snížená",J319,0)</f>
        <v>0</v>
      </c>
      <c r="BG319" s="205">
        <f>IF(N319="zákl. přenesená",J319,0)</f>
        <v>0</v>
      </c>
      <c r="BH319" s="205">
        <f>IF(N319="sníž. přenesená",J319,0)</f>
        <v>0</v>
      </c>
      <c r="BI319" s="205">
        <f>IF(N319="nulová",J319,0)</f>
        <v>0</v>
      </c>
      <c r="BJ319" s="18" t="s">
        <v>80</v>
      </c>
      <c r="BK319" s="205">
        <f>ROUND(I319*H319,2)</f>
        <v>0</v>
      </c>
      <c r="BL319" s="18" t="s">
        <v>146</v>
      </c>
      <c r="BM319" s="204" t="s">
        <v>602</v>
      </c>
    </row>
    <row r="320" spans="1:65" s="2" customFormat="1" ht="11.25">
      <c r="A320" s="35"/>
      <c r="B320" s="36"/>
      <c r="C320" s="37"/>
      <c r="D320" s="206" t="s">
        <v>148</v>
      </c>
      <c r="E320" s="37"/>
      <c r="F320" s="207" t="s">
        <v>603</v>
      </c>
      <c r="G320" s="37"/>
      <c r="H320" s="37"/>
      <c r="I320" s="116"/>
      <c r="J320" s="37"/>
      <c r="K320" s="37"/>
      <c r="L320" s="40"/>
      <c r="M320" s="208"/>
      <c r="N320" s="209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148</v>
      </c>
      <c r="AU320" s="18" t="s">
        <v>82</v>
      </c>
    </row>
    <row r="321" spans="1:65" s="15" customFormat="1" ht="11.25">
      <c r="B321" s="243"/>
      <c r="C321" s="244"/>
      <c r="D321" s="206" t="s">
        <v>150</v>
      </c>
      <c r="E321" s="245" t="s">
        <v>19</v>
      </c>
      <c r="F321" s="246" t="s">
        <v>604</v>
      </c>
      <c r="G321" s="244"/>
      <c r="H321" s="245" t="s">
        <v>19</v>
      </c>
      <c r="I321" s="247"/>
      <c r="J321" s="244"/>
      <c r="K321" s="244"/>
      <c r="L321" s="248"/>
      <c r="M321" s="249"/>
      <c r="N321" s="250"/>
      <c r="O321" s="250"/>
      <c r="P321" s="250"/>
      <c r="Q321" s="250"/>
      <c r="R321" s="250"/>
      <c r="S321" s="250"/>
      <c r="T321" s="251"/>
      <c r="AT321" s="252" t="s">
        <v>150</v>
      </c>
      <c r="AU321" s="252" t="s">
        <v>82</v>
      </c>
      <c r="AV321" s="15" t="s">
        <v>80</v>
      </c>
      <c r="AW321" s="15" t="s">
        <v>35</v>
      </c>
      <c r="AX321" s="15" t="s">
        <v>73</v>
      </c>
      <c r="AY321" s="252" t="s">
        <v>138</v>
      </c>
    </row>
    <row r="322" spans="1:65" s="13" customFormat="1" ht="11.25">
      <c r="B322" s="210"/>
      <c r="C322" s="211"/>
      <c r="D322" s="206" t="s">
        <v>150</v>
      </c>
      <c r="E322" s="212" t="s">
        <v>19</v>
      </c>
      <c r="F322" s="213" t="s">
        <v>605</v>
      </c>
      <c r="G322" s="211"/>
      <c r="H322" s="214">
        <v>87.16</v>
      </c>
      <c r="I322" s="215"/>
      <c r="J322" s="211"/>
      <c r="K322" s="211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150</v>
      </c>
      <c r="AU322" s="220" t="s">
        <v>82</v>
      </c>
      <c r="AV322" s="13" t="s">
        <v>82</v>
      </c>
      <c r="AW322" s="13" t="s">
        <v>35</v>
      </c>
      <c r="AX322" s="13" t="s">
        <v>73</v>
      </c>
      <c r="AY322" s="220" t="s">
        <v>138</v>
      </c>
    </row>
    <row r="323" spans="1:65" s="15" customFormat="1" ht="11.25">
      <c r="B323" s="243"/>
      <c r="C323" s="244"/>
      <c r="D323" s="206" t="s">
        <v>150</v>
      </c>
      <c r="E323" s="245" t="s">
        <v>19</v>
      </c>
      <c r="F323" s="246" t="s">
        <v>606</v>
      </c>
      <c r="G323" s="244"/>
      <c r="H323" s="245" t="s">
        <v>19</v>
      </c>
      <c r="I323" s="247"/>
      <c r="J323" s="244"/>
      <c r="K323" s="244"/>
      <c r="L323" s="248"/>
      <c r="M323" s="249"/>
      <c r="N323" s="250"/>
      <c r="O323" s="250"/>
      <c r="P323" s="250"/>
      <c r="Q323" s="250"/>
      <c r="R323" s="250"/>
      <c r="S323" s="250"/>
      <c r="T323" s="251"/>
      <c r="AT323" s="252" t="s">
        <v>150</v>
      </c>
      <c r="AU323" s="252" t="s">
        <v>82</v>
      </c>
      <c r="AV323" s="15" t="s">
        <v>80</v>
      </c>
      <c r="AW323" s="15" t="s">
        <v>35</v>
      </c>
      <c r="AX323" s="15" t="s">
        <v>73</v>
      </c>
      <c r="AY323" s="252" t="s">
        <v>138</v>
      </c>
    </row>
    <row r="324" spans="1:65" s="13" customFormat="1" ht="11.25">
      <c r="B324" s="210"/>
      <c r="C324" s="211"/>
      <c r="D324" s="206" t="s">
        <v>150</v>
      </c>
      <c r="E324" s="212" t="s">
        <v>19</v>
      </c>
      <c r="F324" s="213" t="s">
        <v>607</v>
      </c>
      <c r="G324" s="211"/>
      <c r="H324" s="214">
        <v>5.5439999999999996</v>
      </c>
      <c r="I324" s="215"/>
      <c r="J324" s="211"/>
      <c r="K324" s="211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150</v>
      </c>
      <c r="AU324" s="220" t="s">
        <v>82</v>
      </c>
      <c r="AV324" s="13" t="s">
        <v>82</v>
      </c>
      <c r="AW324" s="13" t="s">
        <v>35</v>
      </c>
      <c r="AX324" s="13" t="s">
        <v>73</v>
      </c>
      <c r="AY324" s="220" t="s">
        <v>138</v>
      </c>
    </row>
    <row r="325" spans="1:65" s="14" customFormat="1" ht="11.25">
      <c r="B325" s="221"/>
      <c r="C325" s="222"/>
      <c r="D325" s="206" t="s">
        <v>150</v>
      </c>
      <c r="E325" s="223" t="s">
        <v>19</v>
      </c>
      <c r="F325" s="224" t="s">
        <v>152</v>
      </c>
      <c r="G325" s="222"/>
      <c r="H325" s="225">
        <v>92.703999999999994</v>
      </c>
      <c r="I325" s="226"/>
      <c r="J325" s="222"/>
      <c r="K325" s="222"/>
      <c r="L325" s="227"/>
      <c r="M325" s="228"/>
      <c r="N325" s="229"/>
      <c r="O325" s="229"/>
      <c r="P325" s="229"/>
      <c r="Q325" s="229"/>
      <c r="R325" s="229"/>
      <c r="S325" s="229"/>
      <c r="T325" s="230"/>
      <c r="AT325" s="231" t="s">
        <v>150</v>
      </c>
      <c r="AU325" s="231" t="s">
        <v>82</v>
      </c>
      <c r="AV325" s="14" t="s">
        <v>146</v>
      </c>
      <c r="AW325" s="14" t="s">
        <v>35</v>
      </c>
      <c r="AX325" s="14" t="s">
        <v>80</v>
      </c>
      <c r="AY325" s="231" t="s">
        <v>138</v>
      </c>
    </row>
    <row r="326" spans="1:65" s="2" customFormat="1" ht="16.5" customHeight="1">
      <c r="A326" s="35"/>
      <c r="B326" s="36"/>
      <c r="C326" s="193" t="s">
        <v>608</v>
      </c>
      <c r="D326" s="193" t="s">
        <v>141</v>
      </c>
      <c r="E326" s="194" t="s">
        <v>609</v>
      </c>
      <c r="F326" s="195" t="s">
        <v>610</v>
      </c>
      <c r="G326" s="196" t="s">
        <v>156</v>
      </c>
      <c r="H326" s="197">
        <v>5.5439999999999996</v>
      </c>
      <c r="I326" s="198"/>
      <c r="J326" s="199">
        <f>ROUND(I326*H326,2)</f>
        <v>0</v>
      </c>
      <c r="K326" s="195" t="s">
        <v>329</v>
      </c>
      <c r="L326" s="40"/>
      <c r="M326" s="200" t="s">
        <v>19</v>
      </c>
      <c r="N326" s="201" t="s">
        <v>44</v>
      </c>
      <c r="O326" s="65"/>
      <c r="P326" s="202">
        <f>O326*H326</f>
        <v>0</v>
      </c>
      <c r="Q326" s="202">
        <v>0</v>
      </c>
      <c r="R326" s="202">
        <f>Q326*H326</f>
        <v>0</v>
      </c>
      <c r="S326" s="202">
        <v>0</v>
      </c>
      <c r="T326" s="20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4" t="s">
        <v>146</v>
      </c>
      <c r="AT326" s="204" t="s">
        <v>141</v>
      </c>
      <c r="AU326" s="204" t="s">
        <v>82</v>
      </c>
      <c r="AY326" s="18" t="s">
        <v>138</v>
      </c>
      <c r="BE326" s="205">
        <f>IF(N326="základní",J326,0)</f>
        <v>0</v>
      </c>
      <c r="BF326" s="205">
        <f>IF(N326="snížená",J326,0)</f>
        <v>0</v>
      </c>
      <c r="BG326" s="205">
        <f>IF(N326="zákl. přenesená",J326,0)</f>
        <v>0</v>
      </c>
      <c r="BH326" s="205">
        <f>IF(N326="sníž. přenesená",J326,0)</f>
        <v>0</v>
      </c>
      <c r="BI326" s="205">
        <f>IF(N326="nulová",J326,0)</f>
        <v>0</v>
      </c>
      <c r="BJ326" s="18" t="s">
        <v>80</v>
      </c>
      <c r="BK326" s="205">
        <f>ROUND(I326*H326,2)</f>
        <v>0</v>
      </c>
      <c r="BL326" s="18" t="s">
        <v>146</v>
      </c>
      <c r="BM326" s="204" t="s">
        <v>611</v>
      </c>
    </row>
    <row r="327" spans="1:65" s="2" customFormat="1" ht="11.25">
      <c r="A327" s="35"/>
      <c r="B327" s="36"/>
      <c r="C327" s="37"/>
      <c r="D327" s="206" t="s">
        <v>148</v>
      </c>
      <c r="E327" s="37"/>
      <c r="F327" s="207" t="s">
        <v>612</v>
      </c>
      <c r="G327" s="37"/>
      <c r="H327" s="37"/>
      <c r="I327" s="116"/>
      <c r="J327" s="37"/>
      <c r="K327" s="37"/>
      <c r="L327" s="40"/>
      <c r="M327" s="208"/>
      <c r="N327" s="209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148</v>
      </c>
      <c r="AU327" s="18" t="s">
        <v>82</v>
      </c>
    </row>
    <row r="328" spans="1:65" s="15" customFormat="1" ht="11.25">
      <c r="B328" s="243"/>
      <c r="C328" s="244"/>
      <c r="D328" s="206" t="s">
        <v>150</v>
      </c>
      <c r="E328" s="245" t="s">
        <v>19</v>
      </c>
      <c r="F328" s="246" t="s">
        <v>613</v>
      </c>
      <c r="G328" s="244"/>
      <c r="H328" s="245" t="s">
        <v>19</v>
      </c>
      <c r="I328" s="247"/>
      <c r="J328" s="244"/>
      <c r="K328" s="244"/>
      <c r="L328" s="248"/>
      <c r="M328" s="249"/>
      <c r="N328" s="250"/>
      <c r="O328" s="250"/>
      <c r="P328" s="250"/>
      <c r="Q328" s="250"/>
      <c r="R328" s="250"/>
      <c r="S328" s="250"/>
      <c r="T328" s="251"/>
      <c r="AT328" s="252" t="s">
        <v>150</v>
      </c>
      <c r="AU328" s="252" t="s">
        <v>82</v>
      </c>
      <c r="AV328" s="15" t="s">
        <v>80</v>
      </c>
      <c r="AW328" s="15" t="s">
        <v>35</v>
      </c>
      <c r="AX328" s="15" t="s">
        <v>73</v>
      </c>
      <c r="AY328" s="252" t="s">
        <v>138</v>
      </c>
    </row>
    <row r="329" spans="1:65" s="13" customFormat="1" ht="11.25">
      <c r="B329" s="210"/>
      <c r="C329" s="211"/>
      <c r="D329" s="206" t="s">
        <v>150</v>
      </c>
      <c r="E329" s="212" t="s">
        <v>19</v>
      </c>
      <c r="F329" s="213" t="s">
        <v>614</v>
      </c>
      <c r="G329" s="211"/>
      <c r="H329" s="214">
        <v>5.5439999999999996</v>
      </c>
      <c r="I329" s="215"/>
      <c r="J329" s="211"/>
      <c r="K329" s="211"/>
      <c r="L329" s="216"/>
      <c r="M329" s="217"/>
      <c r="N329" s="218"/>
      <c r="O329" s="218"/>
      <c r="P329" s="218"/>
      <c r="Q329" s="218"/>
      <c r="R329" s="218"/>
      <c r="S329" s="218"/>
      <c r="T329" s="219"/>
      <c r="AT329" s="220" t="s">
        <v>150</v>
      </c>
      <c r="AU329" s="220" t="s">
        <v>82</v>
      </c>
      <c r="AV329" s="13" t="s">
        <v>82</v>
      </c>
      <c r="AW329" s="13" t="s">
        <v>35</v>
      </c>
      <c r="AX329" s="13" t="s">
        <v>73</v>
      </c>
      <c r="AY329" s="220" t="s">
        <v>138</v>
      </c>
    </row>
    <row r="330" spans="1:65" s="14" customFormat="1" ht="11.25">
      <c r="B330" s="221"/>
      <c r="C330" s="222"/>
      <c r="D330" s="206" t="s">
        <v>150</v>
      </c>
      <c r="E330" s="223" t="s">
        <v>19</v>
      </c>
      <c r="F330" s="224" t="s">
        <v>152</v>
      </c>
      <c r="G330" s="222"/>
      <c r="H330" s="225">
        <v>5.5439999999999996</v>
      </c>
      <c r="I330" s="226"/>
      <c r="J330" s="222"/>
      <c r="K330" s="222"/>
      <c r="L330" s="227"/>
      <c r="M330" s="228"/>
      <c r="N330" s="229"/>
      <c r="O330" s="229"/>
      <c r="P330" s="229"/>
      <c r="Q330" s="229"/>
      <c r="R330" s="229"/>
      <c r="S330" s="229"/>
      <c r="T330" s="230"/>
      <c r="AT330" s="231" t="s">
        <v>150</v>
      </c>
      <c r="AU330" s="231" t="s">
        <v>82</v>
      </c>
      <c r="AV330" s="14" t="s">
        <v>146</v>
      </c>
      <c r="AW330" s="14" t="s">
        <v>35</v>
      </c>
      <c r="AX330" s="14" t="s">
        <v>80</v>
      </c>
      <c r="AY330" s="231" t="s">
        <v>138</v>
      </c>
    </row>
    <row r="331" spans="1:65" s="2" customFormat="1" ht="16.5" customHeight="1">
      <c r="A331" s="35"/>
      <c r="B331" s="36"/>
      <c r="C331" s="193" t="s">
        <v>615</v>
      </c>
      <c r="D331" s="193" t="s">
        <v>141</v>
      </c>
      <c r="E331" s="194" t="s">
        <v>616</v>
      </c>
      <c r="F331" s="195" t="s">
        <v>396</v>
      </c>
      <c r="G331" s="196" t="s">
        <v>156</v>
      </c>
      <c r="H331" s="197">
        <v>87.16</v>
      </c>
      <c r="I331" s="198"/>
      <c r="J331" s="199">
        <f>ROUND(I331*H331,2)</f>
        <v>0</v>
      </c>
      <c r="K331" s="195" t="s">
        <v>329</v>
      </c>
      <c r="L331" s="40"/>
      <c r="M331" s="200" t="s">
        <v>19</v>
      </c>
      <c r="N331" s="201" t="s">
        <v>44</v>
      </c>
      <c r="O331" s="65"/>
      <c r="P331" s="202">
        <f>O331*H331</f>
        <v>0</v>
      </c>
      <c r="Q331" s="202">
        <v>0</v>
      </c>
      <c r="R331" s="202">
        <f>Q331*H331</f>
        <v>0</v>
      </c>
      <c r="S331" s="202">
        <v>0</v>
      </c>
      <c r="T331" s="20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4" t="s">
        <v>146</v>
      </c>
      <c r="AT331" s="204" t="s">
        <v>141</v>
      </c>
      <c r="AU331" s="204" t="s">
        <v>82</v>
      </c>
      <c r="AY331" s="18" t="s">
        <v>138</v>
      </c>
      <c r="BE331" s="205">
        <f>IF(N331="základní",J331,0)</f>
        <v>0</v>
      </c>
      <c r="BF331" s="205">
        <f>IF(N331="snížená",J331,0)</f>
        <v>0</v>
      </c>
      <c r="BG331" s="205">
        <f>IF(N331="zákl. přenesená",J331,0)</f>
        <v>0</v>
      </c>
      <c r="BH331" s="205">
        <f>IF(N331="sníž. přenesená",J331,0)</f>
        <v>0</v>
      </c>
      <c r="BI331" s="205">
        <f>IF(N331="nulová",J331,0)</f>
        <v>0</v>
      </c>
      <c r="BJ331" s="18" t="s">
        <v>80</v>
      </c>
      <c r="BK331" s="205">
        <f>ROUND(I331*H331,2)</f>
        <v>0</v>
      </c>
      <c r="BL331" s="18" t="s">
        <v>146</v>
      </c>
      <c r="BM331" s="204" t="s">
        <v>617</v>
      </c>
    </row>
    <row r="332" spans="1:65" s="2" customFormat="1" ht="11.25">
      <c r="A332" s="35"/>
      <c r="B332" s="36"/>
      <c r="C332" s="37"/>
      <c r="D332" s="206" t="s">
        <v>148</v>
      </c>
      <c r="E332" s="37"/>
      <c r="F332" s="207" t="s">
        <v>398</v>
      </c>
      <c r="G332" s="37"/>
      <c r="H332" s="37"/>
      <c r="I332" s="116"/>
      <c r="J332" s="37"/>
      <c r="K332" s="37"/>
      <c r="L332" s="40"/>
      <c r="M332" s="208"/>
      <c r="N332" s="209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148</v>
      </c>
      <c r="AU332" s="18" t="s">
        <v>82</v>
      </c>
    </row>
    <row r="333" spans="1:65" s="15" customFormat="1" ht="11.25">
      <c r="B333" s="243"/>
      <c r="C333" s="244"/>
      <c r="D333" s="206" t="s">
        <v>150</v>
      </c>
      <c r="E333" s="245" t="s">
        <v>19</v>
      </c>
      <c r="F333" s="246" t="s">
        <v>618</v>
      </c>
      <c r="G333" s="244"/>
      <c r="H333" s="245" t="s">
        <v>19</v>
      </c>
      <c r="I333" s="247"/>
      <c r="J333" s="244"/>
      <c r="K333" s="244"/>
      <c r="L333" s="248"/>
      <c r="M333" s="249"/>
      <c r="N333" s="250"/>
      <c r="O333" s="250"/>
      <c r="P333" s="250"/>
      <c r="Q333" s="250"/>
      <c r="R333" s="250"/>
      <c r="S333" s="250"/>
      <c r="T333" s="251"/>
      <c r="AT333" s="252" t="s">
        <v>150</v>
      </c>
      <c r="AU333" s="252" t="s">
        <v>82</v>
      </c>
      <c r="AV333" s="15" t="s">
        <v>80</v>
      </c>
      <c r="AW333" s="15" t="s">
        <v>35</v>
      </c>
      <c r="AX333" s="15" t="s">
        <v>73</v>
      </c>
      <c r="AY333" s="252" t="s">
        <v>138</v>
      </c>
    </row>
    <row r="334" spans="1:65" s="13" customFormat="1" ht="11.25">
      <c r="B334" s="210"/>
      <c r="C334" s="211"/>
      <c r="D334" s="206" t="s">
        <v>150</v>
      </c>
      <c r="E334" s="212" t="s">
        <v>19</v>
      </c>
      <c r="F334" s="213" t="s">
        <v>619</v>
      </c>
      <c r="G334" s="211"/>
      <c r="H334" s="214">
        <v>87.16</v>
      </c>
      <c r="I334" s="215"/>
      <c r="J334" s="211"/>
      <c r="K334" s="211"/>
      <c r="L334" s="216"/>
      <c r="M334" s="217"/>
      <c r="N334" s="218"/>
      <c r="O334" s="218"/>
      <c r="P334" s="218"/>
      <c r="Q334" s="218"/>
      <c r="R334" s="218"/>
      <c r="S334" s="218"/>
      <c r="T334" s="219"/>
      <c r="AT334" s="220" t="s">
        <v>150</v>
      </c>
      <c r="AU334" s="220" t="s">
        <v>82</v>
      </c>
      <c r="AV334" s="13" t="s">
        <v>82</v>
      </c>
      <c r="AW334" s="13" t="s">
        <v>35</v>
      </c>
      <c r="AX334" s="13" t="s">
        <v>73</v>
      </c>
      <c r="AY334" s="220" t="s">
        <v>138</v>
      </c>
    </row>
    <row r="335" spans="1:65" s="14" customFormat="1" ht="11.25">
      <c r="B335" s="221"/>
      <c r="C335" s="222"/>
      <c r="D335" s="206" t="s">
        <v>150</v>
      </c>
      <c r="E335" s="223" t="s">
        <v>19</v>
      </c>
      <c r="F335" s="224" t="s">
        <v>152</v>
      </c>
      <c r="G335" s="222"/>
      <c r="H335" s="225">
        <v>87.16</v>
      </c>
      <c r="I335" s="226"/>
      <c r="J335" s="222"/>
      <c r="K335" s="222"/>
      <c r="L335" s="227"/>
      <c r="M335" s="228"/>
      <c r="N335" s="229"/>
      <c r="O335" s="229"/>
      <c r="P335" s="229"/>
      <c r="Q335" s="229"/>
      <c r="R335" s="229"/>
      <c r="S335" s="229"/>
      <c r="T335" s="230"/>
      <c r="AT335" s="231" t="s">
        <v>150</v>
      </c>
      <c r="AU335" s="231" t="s">
        <v>82</v>
      </c>
      <c r="AV335" s="14" t="s">
        <v>146</v>
      </c>
      <c r="AW335" s="14" t="s">
        <v>35</v>
      </c>
      <c r="AX335" s="14" t="s">
        <v>80</v>
      </c>
      <c r="AY335" s="231" t="s">
        <v>138</v>
      </c>
    </row>
    <row r="336" spans="1:65" s="12" customFormat="1" ht="22.9" customHeight="1">
      <c r="B336" s="177"/>
      <c r="C336" s="178"/>
      <c r="D336" s="179" t="s">
        <v>72</v>
      </c>
      <c r="E336" s="191" t="s">
        <v>620</v>
      </c>
      <c r="F336" s="191" t="s">
        <v>621</v>
      </c>
      <c r="G336" s="178"/>
      <c r="H336" s="178"/>
      <c r="I336" s="181"/>
      <c r="J336" s="192">
        <f>BK336</f>
        <v>0</v>
      </c>
      <c r="K336" s="178"/>
      <c r="L336" s="183"/>
      <c r="M336" s="184"/>
      <c r="N336" s="185"/>
      <c r="O336" s="185"/>
      <c r="P336" s="186">
        <f>SUM(P337:P338)</f>
        <v>0</v>
      </c>
      <c r="Q336" s="185"/>
      <c r="R336" s="186">
        <f>SUM(R337:R338)</f>
        <v>0</v>
      </c>
      <c r="S336" s="185"/>
      <c r="T336" s="187">
        <f>SUM(T337:T338)</f>
        <v>0</v>
      </c>
      <c r="AR336" s="188" t="s">
        <v>80</v>
      </c>
      <c r="AT336" s="189" t="s">
        <v>72</v>
      </c>
      <c r="AU336" s="189" t="s">
        <v>80</v>
      </c>
      <c r="AY336" s="188" t="s">
        <v>138</v>
      </c>
      <c r="BK336" s="190">
        <f>SUM(BK337:BK338)</f>
        <v>0</v>
      </c>
    </row>
    <row r="337" spans="1:65" s="2" customFormat="1" ht="16.5" customHeight="1">
      <c r="A337" s="35"/>
      <c r="B337" s="36"/>
      <c r="C337" s="193" t="s">
        <v>622</v>
      </c>
      <c r="D337" s="193" t="s">
        <v>141</v>
      </c>
      <c r="E337" s="194" t="s">
        <v>623</v>
      </c>
      <c r="F337" s="195" t="s">
        <v>624</v>
      </c>
      <c r="G337" s="196" t="s">
        <v>156</v>
      </c>
      <c r="H337" s="197">
        <v>329.11700000000002</v>
      </c>
      <c r="I337" s="198"/>
      <c r="J337" s="199">
        <f>ROUND(I337*H337,2)</f>
        <v>0</v>
      </c>
      <c r="K337" s="195" t="s">
        <v>329</v>
      </c>
      <c r="L337" s="40"/>
      <c r="M337" s="200" t="s">
        <v>19</v>
      </c>
      <c r="N337" s="201" t="s">
        <v>44</v>
      </c>
      <c r="O337" s="65"/>
      <c r="P337" s="202">
        <f>O337*H337</f>
        <v>0</v>
      </c>
      <c r="Q337" s="202">
        <v>0</v>
      </c>
      <c r="R337" s="202">
        <f>Q337*H337</f>
        <v>0</v>
      </c>
      <c r="S337" s="202">
        <v>0</v>
      </c>
      <c r="T337" s="203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4" t="s">
        <v>146</v>
      </c>
      <c r="AT337" s="204" t="s">
        <v>141</v>
      </c>
      <c r="AU337" s="204" t="s">
        <v>82</v>
      </c>
      <c r="AY337" s="18" t="s">
        <v>138</v>
      </c>
      <c r="BE337" s="205">
        <f>IF(N337="základní",J337,0)</f>
        <v>0</v>
      </c>
      <c r="BF337" s="205">
        <f>IF(N337="snížená",J337,0)</f>
        <v>0</v>
      </c>
      <c r="BG337" s="205">
        <f>IF(N337="zákl. přenesená",J337,0)</f>
        <v>0</v>
      </c>
      <c r="BH337" s="205">
        <f>IF(N337="sníž. přenesená",J337,0)</f>
        <v>0</v>
      </c>
      <c r="BI337" s="205">
        <f>IF(N337="nulová",J337,0)</f>
        <v>0</v>
      </c>
      <c r="BJ337" s="18" t="s">
        <v>80</v>
      </c>
      <c r="BK337" s="205">
        <f>ROUND(I337*H337,2)</f>
        <v>0</v>
      </c>
      <c r="BL337" s="18" t="s">
        <v>146</v>
      </c>
      <c r="BM337" s="204" t="s">
        <v>625</v>
      </c>
    </row>
    <row r="338" spans="1:65" s="2" customFormat="1" ht="19.5">
      <c r="A338" s="35"/>
      <c r="B338" s="36"/>
      <c r="C338" s="37"/>
      <c r="D338" s="206" t="s">
        <v>148</v>
      </c>
      <c r="E338" s="37"/>
      <c r="F338" s="207" t="s">
        <v>626</v>
      </c>
      <c r="G338" s="37"/>
      <c r="H338" s="37"/>
      <c r="I338" s="116"/>
      <c r="J338" s="37"/>
      <c r="K338" s="37"/>
      <c r="L338" s="40"/>
      <c r="M338" s="208"/>
      <c r="N338" s="209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148</v>
      </c>
      <c r="AU338" s="18" t="s">
        <v>82</v>
      </c>
    </row>
    <row r="339" spans="1:65" s="12" customFormat="1" ht="25.9" customHeight="1">
      <c r="B339" s="177"/>
      <c r="C339" s="178"/>
      <c r="D339" s="179" t="s">
        <v>72</v>
      </c>
      <c r="E339" s="180" t="s">
        <v>627</v>
      </c>
      <c r="F339" s="180" t="s">
        <v>628</v>
      </c>
      <c r="G339" s="178"/>
      <c r="H339" s="178"/>
      <c r="I339" s="181"/>
      <c r="J339" s="182">
        <f>BK339</f>
        <v>0</v>
      </c>
      <c r="K339" s="178"/>
      <c r="L339" s="183"/>
      <c r="M339" s="184"/>
      <c r="N339" s="185"/>
      <c r="O339" s="185"/>
      <c r="P339" s="186">
        <f>P340+P364</f>
        <v>0</v>
      </c>
      <c r="Q339" s="185"/>
      <c r="R339" s="186">
        <f>R340+R364</f>
        <v>0.31410000000000005</v>
      </c>
      <c r="S339" s="185"/>
      <c r="T339" s="187">
        <f>T340+T364</f>
        <v>0</v>
      </c>
      <c r="AR339" s="188" t="s">
        <v>82</v>
      </c>
      <c r="AT339" s="189" t="s">
        <v>72</v>
      </c>
      <c r="AU339" s="189" t="s">
        <v>73</v>
      </c>
      <c r="AY339" s="188" t="s">
        <v>138</v>
      </c>
      <c r="BK339" s="190">
        <f>BK340+BK364</f>
        <v>0</v>
      </c>
    </row>
    <row r="340" spans="1:65" s="12" customFormat="1" ht="22.9" customHeight="1">
      <c r="B340" s="177"/>
      <c r="C340" s="178"/>
      <c r="D340" s="179" t="s">
        <v>72</v>
      </c>
      <c r="E340" s="191" t="s">
        <v>629</v>
      </c>
      <c r="F340" s="191" t="s">
        <v>630</v>
      </c>
      <c r="G340" s="178"/>
      <c r="H340" s="178"/>
      <c r="I340" s="181"/>
      <c r="J340" s="192">
        <f>BK340</f>
        <v>0</v>
      </c>
      <c r="K340" s="178"/>
      <c r="L340" s="183"/>
      <c r="M340" s="184"/>
      <c r="N340" s="185"/>
      <c r="O340" s="185"/>
      <c r="P340" s="186">
        <f>SUM(P341:P363)</f>
        <v>0</v>
      </c>
      <c r="Q340" s="185"/>
      <c r="R340" s="186">
        <f>SUM(R341:R363)</f>
        <v>0.26600000000000001</v>
      </c>
      <c r="S340" s="185"/>
      <c r="T340" s="187">
        <f>SUM(T341:T363)</f>
        <v>0</v>
      </c>
      <c r="AR340" s="188" t="s">
        <v>82</v>
      </c>
      <c r="AT340" s="189" t="s">
        <v>72</v>
      </c>
      <c r="AU340" s="189" t="s">
        <v>80</v>
      </c>
      <c r="AY340" s="188" t="s">
        <v>138</v>
      </c>
      <c r="BK340" s="190">
        <f>SUM(BK341:BK363)</f>
        <v>0</v>
      </c>
    </row>
    <row r="341" spans="1:65" s="2" customFormat="1" ht="16.5" customHeight="1">
      <c r="A341" s="35"/>
      <c r="B341" s="36"/>
      <c r="C341" s="193" t="s">
        <v>631</v>
      </c>
      <c r="D341" s="193" t="s">
        <v>141</v>
      </c>
      <c r="E341" s="194" t="s">
        <v>632</v>
      </c>
      <c r="F341" s="195" t="s">
        <v>633</v>
      </c>
      <c r="G341" s="196" t="s">
        <v>170</v>
      </c>
      <c r="H341" s="197">
        <v>71</v>
      </c>
      <c r="I341" s="198"/>
      <c r="J341" s="199">
        <f>ROUND(I341*H341,2)</f>
        <v>0</v>
      </c>
      <c r="K341" s="195" t="s">
        <v>329</v>
      </c>
      <c r="L341" s="40"/>
      <c r="M341" s="200" t="s">
        <v>19</v>
      </c>
      <c r="N341" s="201" t="s">
        <v>44</v>
      </c>
      <c r="O341" s="65"/>
      <c r="P341" s="202">
        <f>O341*H341</f>
        <v>0</v>
      </c>
      <c r="Q341" s="202">
        <v>0</v>
      </c>
      <c r="R341" s="202">
        <f>Q341*H341</f>
        <v>0</v>
      </c>
      <c r="S341" s="202">
        <v>0</v>
      </c>
      <c r="T341" s="203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4" t="s">
        <v>249</v>
      </c>
      <c r="AT341" s="204" t="s">
        <v>141</v>
      </c>
      <c r="AU341" s="204" t="s">
        <v>82</v>
      </c>
      <c r="AY341" s="18" t="s">
        <v>138</v>
      </c>
      <c r="BE341" s="205">
        <f>IF(N341="základní",J341,0)</f>
        <v>0</v>
      </c>
      <c r="BF341" s="205">
        <f>IF(N341="snížená",J341,0)</f>
        <v>0</v>
      </c>
      <c r="BG341" s="205">
        <f>IF(N341="zákl. přenesená",J341,0)</f>
        <v>0</v>
      </c>
      <c r="BH341" s="205">
        <f>IF(N341="sníž. přenesená",J341,0)</f>
        <v>0</v>
      </c>
      <c r="BI341" s="205">
        <f>IF(N341="nulová",J341,0)</f>
        <v>0</v>
      </c>
      <c r="BJ341" s="18" t="s">
        <v>80</v>
      </c>
      <c r="BK341" s="205">
        <f>ROUND(I341*H341,2)</f>
        <v>0</v>
      </c>
      <c r="BL341" s="18" t="s">
        <v>249</v>
      </c>
      <c r="BM341" s="204" t="s">
        <v>634</v>
      </c>
    </row>
    <row r="342" spans="1:65" s="2" customFormat="1" ht="11.25">
      <c r="A342" s="35"/>
      <c r="B342" s="36"/>
      <c r="C342" s="37"/>
      <c r="D342" s="206" t="s">
        <v>148</v>
      </c>
      <c r="E342" s="37"/>
      <c r="F342" s="207" t="s">
        <v>635</v>
      </c>
      <c r="G342" s="37"/>
      <c r="H342" s="37"/>
      <c r="I342" s="116"/>
      <c r="J342" s="37"/>
      <c r="K342" s="37"/>
      <c r="L342" s="40"/>
      <c r="M342" s="208"/>
      <c r="N342" s="209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148</v>
      </c>
      <c r="AU342" s="18" t="s">
        <v>82</v>
      </c>
    </row>
    <row r="343" spans="1:65" s="15" customFormat="1" ht="11.25">
      <c r="B343" s="243"/>
      <c r="C343" s="244"/>
      <c r="D343" s="206" t="s">
        <v>150</v>
      </c>
      <c r="E343" s="245" t="s">
        <v>19</v>
      </c>
      <c r="F343" s="246" t="s">
        <v>636</v>
      </c>
      <c r="G343" s="244"/>
      <c r="H343" s="245" t="s">
        <v>19</v>
      </c>
      <c r="I343" s="247"/>
      <c r="J343" s="244"/>
      <c r="K343" s="244"/>
      <c r="L343" s="248"/>
      <c r="M343" s="249"/>
      <c r="N343" s="250"/>
      <c r="O343" s="250"/>
      <c r="P343" s="250"/>
      <c r="Q343" s="250"/>
      <c r="R343" s="250"/>
      <c r="S343" s="250"/>
      <c r="T343" s="251"/>
      <c r="AT343" s="252" t="s">
        <v>150</v>
      </c>
      <c r="AU343" s="252" t="s">
        <v>82</v>
      </c>
      <c r="AV343" s="15" t="s">
        <v>80</v>
      </c>
      <c r="AW343" s="15" t="s">
        <v>35</v>
      </c>
      <c r="AX343" s="15" t="s">
        <v>73</v>
      </c>
      <c r="AY343" s="252" t="s">
        <v>138</v>
      </c>
    </row>
    <row r="344" spans="1:65" s="13" customFormat="1" ht="11.25">
      <c r="B344" s="210"/>
      <c r="C344" s="211"/>
      <c r="D344" s="206" t="s">
        <v>150</v>
      </c>
      <c r="E344" s="212" t="s">
        <v>19</v>
      </c>
      <c r="F344" s="213" t="s">
        <v>637</v>
      </c>
      <c r="G344" s="211"/>
      <c r="H344" s="214">
        <v>71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150</v>
      </c>
      <c r="AU344" s="220" t="s">
        <v>82</v>
      </c>
      <c r="AV344" s="13" t="s">
        <v>82</v>
      </c>
      <c r="AW344" s="13" t="s">
        <v>35</v>
      </c>
      <c r="AX344" s="13" t="s">
        <v>73</v>
      </c>
      <c r="AY344" s="220" t="s">
        <v>138</v>
      </c>
    </row>
    <row r="345" spans="1:65" s="14" customFormat="1" ht="11.25">
      <c r="B345" s="221"/>
      <c r="C345" s="222"/>
      <c r="D345" s="206" t="s">
        <v>150</v>
      </c>
      <c r="E345" s="223" t="s">
        <v>19</v>
      </c>
      <c r="F345" s="224" t="s">
        <v>152</v>
      </c>
      <c r="G345" s="222"/>
      <c r="H345" s="225">
        <v>71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150</v>
      </c>
      <c r="AU345" s="231" t="s">
        <v>82</v>
      </c>
      <c r="AV345" s="14" t="s">
        <v>146</v>
      </c>
      <c r="AW345" s="14" t="s">
        <v>35</v>
      </c>
      <c r="AX345" s="14" t="s">
        <v>80</v>
      </c>
      <c r="AY345" s="231" t="s">
        <v>138</v>
      </c>
    </row>
    <row r="346" spans="1:65" s="2" customFormat="1" ht="16.5" customHeight="1">
      <c r="A346" s="35"/>
      <c r="B346" s="36"/>
      <c r="C346" s="232" t="s">
        <v>638</v>
      </c>
      <c r="D346" s="232" t="s">
        <v>153</v>
      </c>
      <c r="E346" s="233" t="s">
        <v>639</v>
      </c>
      <c r="F346" s="234" t="s">
        <v>640</v>
      </c>
      <c r="G346" s="235" t="s">
        <v>156</v>
      </c>
      <c r="H346" s="236">
        <v>2.5000000000000001E-2</v>
      </c>
      <c r="I346" s="237"/>
      <c r="J346" s="238">
        <f>ROUND(I346*H346,2)</f>
        <v>0</v>
      </c>
      <c r="K346" s="234" t="s">
        <v>329</v>
      </c>
      <c r="L346" s="239"/>
      <c r="M346" s="240" t="s">
        <v>19</v>
      </c>
      <c r="N346" s="241" t="s">
        <v>44</v>
      </c>
      <c r="O346" s="65"/>
      <c r="P346" s="202">
        <f>O346*H346</f>
        <v>0</v>
      </c>
      <c r="Q346" s="202">
        <v>1</v>
      </c>
      <c r="R346" s="202">
        <f>Q346*H346</f>
        <v>2.5000000000000001E-2</v>
      </c>
      <c r="S346" s="202">
        <v>0</v>
      </c>
      <c r="T346" s="203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4" t="s">
        <v>509</v>
      </c>
      <c r="AT346" s="204" t="s">
        <v>153</v>
      </c>
      <c r="AU346" s="204" t="s">
        <v>82</v>
      </c>
      <c r="AY346" s="18" t="s">
        <v>138</v>
      </c>
      <c r="BE346" s="205">
        <f>IF(N346="základní",J346,0)</f>
        <v>0</v>
      </c>
      <c r="BF346" s="205">
        <f>IF(N346="snížená",J346,0)</f>
        <v>0</v>
      </c>
      <c r="BG346" s="205">
        <f>IF(N346="zákl. přenesená",J346,0)</f>
        <v>0</v>
      </c>
      <c r="BH346" s="205">
        <f>IF(N346="sníž. přenesená",J346,0)</f>
        <v>0</v>
      </c>
      <c r="BI346" s="205">
        <f>IF(N346="nulová",J346,0)</f>
        <v>0</v>
      </c>
      <c r="BJ346" s="18" t="s">
        <v>80</v>
      </c>
      <c r="BK346" s="205">
        <f>ROUND(I346*H346,2)</f>
        <v>0</v>
      </c>
      <c r="BL346" s="18" t="s">
        <v>249</v>
      </c>
      <c r="BM346" s="204" t="s">
        <v>641</v>
      </c>
    </row>
    <row r="347" spans="1:65" s="2" customFormat="1" ht="11.25">
      <c r="A347" s="35"/>
      <c r="B347" s="36"/>
      <c r="C347" s="37"/>
      <c r="D347" s="206" t="s">
        <v>148</v>
      </c>
      <c r="E347" s="37"/>
      <c r="F347" s="207" t="s">
        <v>640</v>
      </c>
      <c r="G347" s="37"/>
      <c r="H347" s="37"/>
      <c r="I347" s="116"/>
      <c r="J347" s="37"/>
      <c r="K347" s="37"/>
      <c r="L347" s="40"/>
      <c r="M347" s="208"/>
      <c r="N347" s="209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148</v>
      </c>
      <c r="AU347" s="18" t="s">
        <v>82</v>
      </c>
    </row>
    <row r="348" spans="1:65" s="15" customFormat="1" ht="11.25">
      <c r="B348" s="243"/>
      <c r="C348" s="244"/>
      <c r="D348" s="206" t="s">
        <v>150</v>
      </c>
      <c r="E348" s="245" t="s">
        <v>19</v>
      </c>
      <c r="F348" s="246" t="s">
        <v>642</v>
      </c>
      <c r="G348" s="244"/>
      <c r="H348" s="245" t="s">
        <v>19</v>
      </c>
      <c r="I348" s="247"/>
      <c r="J348" s="244"/>
      <c r="K348" s="244"/>
      <c r="L348" s="248"/>
      <c r="M348" s="249"/>
      <c r="N348" s="250"/>
      <c r="O348" s="250"/>
      <c r="P348" s="250"/>
      <c r="Q348" s="250"/>
      <c r="R348" s="250"/>
      <c r="S348" s="250"/>
      <c r="T348" s="251"/>
      <c r="AT348" s="252" t="s">
        <v>150</v>
      </c>
      <c r="AU348" s="252" t="s">
        <v>82</v>
      </c>
      <c r="AV348" s="15" t="s">
        <v>80</v>
      </c>
      <c r="AW348" s="15" t="s">
        <v>35</v>
      </c>
      <c r="AX348" s="15" t="s">
        <v>73</v>
      </c>
      <c r="AY348" s="252" t="s">
        <v>138</v>
      </c>
    </row>
    <row r="349" spans="1:65" s="13" customFormat="1" ht="11.25">
      <c r="B349" s="210"/>
      <c r="C349" s="211"/>
      <c r="D349" s="206" t="s">
        <v>150</v>
      </c>
      <c r="E349" s="212" t="s">
        <v>19</v>
      </c>
      <c r="F349" s="213" t="s">
        <v>643</v>
      </c>
      <c r="G349" s="211"/>
      <c r="H349" s="214">
        <v>2.5000000000000001E-2</v>
      </c>
      <c r="I349" s="215"/>
      <c r="J349" s="211"/>
      <c r="K349" s="211"/>
      <c r="L349" s="216"/>
      <c r="M349" s="217"/>
      <c r="N349" s="218"/>
      <c r="O349" s="218"/>
      <c r="P349" s="218"/>
      <c r="Q349" s="218"/>
      <c r="R349" s="218"/>
      <c r="S349" s="218"/>
      <c r="T349" s="219"/>
      <c r="AT349" s="220" t="s">
        <v>150</v>
      </c>
      <c r="AU349" s="220" t="s">
        <v>82</v>
      </c>
      <c r="AV349" s="13" t="s">
        <v>82</v>
      </c>
      <c r="AW349" s="13" t="s">
        <v>35</v>
      </c>
      <c r="AX349" s="13" t="s">
        <v>73</v>
      </c>
      <c r="AY349" s="220" t="s">
        <v>138</v>
      </c>
    </row>
    <row r="350" spans="1:65" s="14" customFormat="1" ht="11.25">
      <c r="B350" s="221"/>
      <c r="C350" s="222"/>
      <c r="D350" s="206" t="s">
        <v>150</v>
      </c>
      <c r="E350" s="223" t="s">
        <v>19</v>
      </c>
      <c r="F350" s="224" t="s">
        <v>152</v>
      </c>
      <c r="G350" s="222"/>
      <c r="H350" s="225">
        <v>2.5000000000000001E-2</v>
      </c>
      <c r="I350" s="226"/>
      <c r="J350" s="222"/>
      <c r="K350" s="222"/>
      <c r="L350" s="227"/>
      <c r="M350" s="228"/>
      <c r="N350" s="229"/>
      <c r="O350" s="229"/>
      <c r="P350" s="229"/>
      <c r="Q350" s="229"/>
      <c r="R350" s="229"/>
      <c r="S350" s="229"/>
      <c r="T350" s="230"/>
      <c r="AT350" s="231" t="s">
        <v>150</v>
      </c>
      <c r="AU350" s="231" t="s">
        <v>82</v>
      </c>
      <c r="AV350" s="14" t="s">
        <v>146</v>
      </c>
      <c r="AW350" s="14" t="s">
        <v>35</v>
      </c>
      <c r="AX350" s="14" t="s">
        <v>80</v>
      </c>
      <c r="AY350" s="231" t="s">
        <v>138</v>
      </c>
    </row>
    <row r="351" spans="1:65" s="2" customFormat="1" ht="16.5" customHeight="1">
      <c r="A351" s="35"/>
      <c r="B351" s="36"/>
      <c r="C351" s="193" t="s">
        <v>644</v>
      </c>
      <c r="D351" s="193" t="s">
        <v>141</v>
      </c>
      <c r="E351" s="194" t="s">
        <v>645</v>
      </c>
      <c r="F351" s="195" t="s">
        <v>646</v>
      </c>
      <c r="G351" s="196" t="s">
        <v>170</v>
      </c>
      <c r="H351" s="197">
        <v>142</v>
      </c>
      <c r="I351" s="198"/>
      <c r="J351" s="199">
        <f>ROUND(I351*H351,2)</f>
        <v>0</v>
      </c>
      <c r="K351" s="195" t="s">
        <v>329</v>
      </c>
      <c r="L351" s="40"/>
      <c r="M351" s="200" t="s">
        <v>19</v>
      </c>
      <c r="N351" s="201" t="s">
        <v>44</v>
      </c>
      <c r="O351" s="65"/>
      <c r="P351" s="202">
        <f>O351*H351</f>
        <v>0</v>
      </c>
      <c r="Q351" s="202">
        <v>0</v>
      </c>
      <c r="R351" s="202">
        <f>Q351*H351</f>
        <v>0</v>
      </c>
      <c r="S351" s="202">
        <v>0</v>
      </c>
      <c r="T351" s="203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4" t="s">
        <v>249</v>
      </c>
      <c r="AT351" s="204" t="s">
        <v>141</v>
      </c>
      <c r="AU351" s="204" t="s">
        <v>82</v>
      </c>
      <c r="AY351" s="18" t="s">
        <v>138</v>
      </c>
      <c r="BE351" s="205">
        <f>IF(N351="základní",J351,0)</f>
        <v>0</v>
      </c>
      <c r="BF351" s="205">
        <f>IF(N351="snížená",J351,0)</f>
        <v>0</v>
      </c>
      <c r="BG351" s="205">
        <f>IF(N351="zákl. přenesená",J351,0)</f>
        <v>0</v>
      </c>
      <c r="BH351" s="205">
        <f>IF(N351="sníž. přenesená",J351,0)</f>
        <v>0</v>
      </c>
      <c r="BI351" s="205">
        <f>IF(N351="nulová",J351,0)</f>
        <v>0</v>
      </c>
      <c r="BJ351" s="18" t="s">
        <v>80</v>
      </c>
      <c r="BK351" s="205">
        <f>ROUND(I351*H351,2)</f>
        <v>0</v>
      </c>
      <c r="BL351" s="18" t="s">
        <v>249</v>
      </c>
      <c r="BM351" s="204" t="s">
        <v>647</v>
      </c>
    </row>
    <row r="352" spans="1:65" s="2" customFormat="1" ht="11.25">
      <c r="A352" s="35"/>
      <c r="B352" s="36"/>
      <c r="C352" s="37"/>
      <c r="D352" s="206" t="s">
        <v>148</v>
      </c>
      <c r="E352" s="37"/>
      <c r="F352" s="207" t="s">
        <v>648</v>
      </c>
      <c r="G352" s="37"/>
      <c r="H352" s="37"/>
      <c r="I352" s="116"/>
      <c r="J352" s="37"/>
      <c r="K352" s="37"/>
      <c r="L352" s="40"/>
      <c r="M352" s="208"/>
      <c r="N352" s="209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148</v>
      </c>
      <c r="AU352" s="18" t="s">
        <v>82</v>
      </c>
    </row>
    <row r="353" spans="1:65" s="15" customFormat="1" ht="11.25">
      <c r="B353" s="243"/>
      <c r="C353" s="244"/>
      <c r="D353" s="206" t="s">
        <v>150</v>
      </c>
      <c r="E353" s="245" t="s">
        <v>19</v>
      </c>
      <c r="F353" s="246" t="s">
        <v>649</v>
      </c>
      <c r="G353" s="244"/>
      <c r="H353" s="245" t="s">
        <v>19</v>
      </c>
      <c r="I353" s="247"/>
      <c r="J353" s="244"/>
      <c r="K353" s="244"/>
      <c r="L353" s="248"/>
      <c r="M353" s="249"/>
      <c r="N353" s="250"/>
      <c r="O353" s="250"/>
      <c r="P353" s="250"/>
      <c r="Q353" s="250"/>
      <c r="R353" s="250"/>
      <c r="S353" s="250"/>
      <c r="T353" s="251"/>
      <c r="AT353" s="252" t="s">
        <v>150</v>
      </c>
      <c r="AU353" s="252" t="s">
        <v>82</v>
      </c>
      <c r="AV353" s="15" t="s">
        <v>80</v>
      </c>
      <c r="AW353" s="15" t="s">
        <v>35</v>
      </c>
      <c r="AX353" s="15" t="s">
        <v>73</v>
      </c>
      <c r="AY353" s="252" t="s">
        <v>138</v>
      </c>
    </row>
    <row r="354" spans="1:65" s="13" customFormat="1" ht="11.25">
      <c r="B354" s="210"/>
      <c r="C354" s="211"/>
      <c r="D354" s="206" t="s">
        <v>150</v>
      </c>
      <c r="E354" s="212" t="s">
        <v>19</v>
      </c>
      <c r="F354" s="213" t="s">
        <v>650</v>
      </c>
      <c r="G354" s="211"/>
      <c r="H354" s="214">
        <v>142</v>
      </c>
      <c r="I354" s="215"/>
      <c r="J354" s="211"/>
      <c r="K354" s="211"/>
      <c r="L354" s="216"/>
      <c r="M354" s="217"/>
      <c r="N354" s="218"/>
      <c r="O354" s="218"/>
      <c r="P354" s="218"/>
      <c r="Q354" s="218"/>
      <c r="R354" s="218"/>
      <c r="S354" s="218"/>
      <c r="T354" s="219"/>
      <c r="AT354" s="220" t="s">
        <v>150</v>
      </c>
      <c r="AU354" s="220" t="s">
        <v>82</v>
      </c>
      <c r="AV354" s="13" t="s">
        <v>82</v>
      </c>
      <c r="AW354" s="13" t="s">
        <v>35</v>
      </c>
      <c r="AX354" s="13" t="s">
        <v>73</v>
      </c>
      <c r="AY354" s="220" t="s">
        <v>138</v>
      </c>
    </row>
    <row r="355" spans="1:65" s="14" customFormat="1" ht="11.25">
      <c r="B355" s="221"/>
      <c r="C355" s="222"/>
      <c r="D355" s="206" t="s">
        <v>150</v>
      </c>
      <c r="E355" s="223" t="s">
        <v>19</v>
      </c>
      <c r="F355" s="224" t="s">
        <v>152</v>
      </c>
      <c r="G355" s="222"/>
      <c r="H355" s="225">
        <v>142</v>
      </c>
      <c r="I355" s="226"/>
      <c r="J355" s="222"/>
      <c r="K355" s="222"/>
      <c r="L355" s="227"/>
      <c r="M355" s="228"/>
      <c r="N355" s="229"/>
      <c r="O355" s="229"/>
      <c r="P355" s="229"/>
      <c r="Q355" s="229"/>
      <c r="R355" s="229"/>
      <c r="S355" s="229"/>
      <c r="T355" s="230"/>
      <c r="AT355" s="231" t="s">
        <v>150</v>
      </c>
      <c r="AU355" s="231" t="s">
        <v>82</v>
      </c>
      <c r="AV355" s="14" t="s">
        <v>146</v>
      </c>
      <c r="AW355" s="14" t="s">
        <v>35</v>
      </c>
      <c r="AX355" s="14" t="s">
        <v>80</v>
      </c>
      <c r="AY355" s="231" t="s">
        <v>138</v>
      </c>
    </row>
    <row r="356" spans="1:65" s="2" customFormat="1" ht="16.5" customHeight="1">
      <c r="A356" s="35"/>
      <c r="B356" s="36"/>
      <c r="C356" s="232" t="s">
        <v>651</v>
      </c>
      <c r="D356" s="232" t="s">
        <v>153</v>
      </c>
      <c r="E356" s="233" t="s">
        <v>652</v>
      </c>
      <c r="F356" s="234" t="s">
        <v>653</v>
      </c>
      <c r="G356" s="235" t="s">
        <v>156</v>
      </c>
      <c r="H356" s="236">
        <v>0.24099999999999999</v>
      </c>
      <c r="I356" s="237"/>
      <c r="J356" s="238">
        <f>ROUND(I356*H356,2)</f>
        <v>0</v>
      </c>
      <c r="K356" s="234" t="s">
        <v>329</v>
      </c>
      <c r="L356" s="239"/>
      <c r="M356" s="240" t="s">
        <v>19</v>
      </c>
      <c r="N356" s="241" t="s">
        <v>44</v>
      </c>
      <c r="O356" s="65"/>
      <c r="P356" s="202">
        <f>O356*H356</f>
        <v>0</v>
      </c>
      <c r="Q356" s="202">
        <v>1</v>
      </c>
      <c r="R356" s="202">
        <f>Q356*H356</f>
        <v>0.24099999999999999</v>
      </c>
      <c r="S356" s="202">
        <v>0</v>
      </c>
      <c r="T356" s="203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4" t="s">
        <v>509</v>
      </c>
      <c r="AT356" s="204" t="s">
        <v>153</v>
      </c>
      <c r="AU356" s="204" t="s">
        <v>82</v>
      </c>
      <c r="AY356" s="18" t="s">
        <v>138</v>
      </c>
      <c r="BE356" s="205">
        <f>IF(N356="základní",J356,0)</f>
        <v>0</v>
      </c>
      <c r="BF356" s="205">
        <f>IF(N356="snížená",J356,0)</f>
        <v>0</v>
      </c>
      <c r="BG356" s="205">
        <f>IF(N356="zákl. přenesená",J356,0)</f>
        <v>0</v>
      </c>
      <c r="BH356" s="205">
        <f>IF(N356="sníž. přenesená",J356,0)</f>
        <v>0</v>
      </c>
      <c r="BI356" s="205">
        <f>IF(N356="nulová",J356,0)</f>
        <v>0</v>
      </c>
      <c r="BJ356" s="18" t="s">
        <v>80</v>
      </c>
      <c r="BK356" s="205">
        <f>ROUND(I356*H356,2)</f>
        <v>0</v>
      </c>
      <c r="BL356" s="18" t="s">
        <v>249</v>
      </c>
      <c r="BM356" s="204" t="s">
        <v>654</v>
      </c>
    </row>
    <row r="357" spans="1:65" s="2" customFormat="1" ht="11.25">
      <c r="A357" s="35"/>
      <c r="B357" s="36"/>
      <c r="C357" s="37"/>
      <c r="D357" s="206" t="s">
        <v>148</v>
      </c>
      <c r="E357" s="37"/>
      <c r="F357" s="207" t="s">
        <v>653</v>
      </c>
      <c r="G357" s="37"/>
      <c r="H357" s="37"/>
      <c r="I357" s="116"/>
      <c r="J357" s="37"/>
      <c r="K357" s="37"/>
      <c r="L357" s="40"/>
      <c r="M357" s="208"/>
      <c r="N357" s="209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148</v>
      </c>
      <c r="AU357" s="18" t="s">
        <v>82</v>
      </c>
    </row>
    <row r="358" spans="1:65" s="2" customFormat="1" ht="19.5">
      <c r="A358" s="35"/>
      <c r="B358" s="36"/>
      <c r="C358" s="37"/>
      <c r="D358" s="206" t="s">
        <v>165</v>
      </c>
      <c r="E358" s="37"/>
      <c r="F358" s="242" t="s">
        <v>655</v>
      </c>
      <c r="G358" s="37"/>
      <c r="H358" s="37"/>
      <c r="I358" s="116"/>
      <c r="J358" s="37"/>
      <c r="K358" s="37"/>
      <c r="L358" s="40"/>
      <c r="M358" s="208"/>
      <c r="N358" s="209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165</v>
      </c>
      <c r="AU358" s="18" t="s">
        <v>82</v>
      </c>
    </row>
    <row r="359" spans="1:65" s="15" customFormat="1" ht="11.25">
      <c r="B359" s="243"/>
      <c r="C359" s="244"/>
      <c r="D359" s="206" t="s">
        <v>150</v>
      </c>
      <c r="E359" s="245" t="s">
        <v>19</v>
      </c>
      <c r="F359" s="246" t="s">
        <v>649</v>
      </c>
      <c r="G359" s="244"/>
      <c r="H359" s="245" t="s">
        <v>19</v>
      </c>
      <c r="I359" s="247"/>
      <c r="J359" s="244"/>
      <c r="K359" s="244"/>
      <c r="L359" s="248"/>
      <c r="M359" s="249"/>
      <c r="N359" s="250"/>
      <c r="O359" s="250"/>
      <c r="P359" s="250"/>
      <c r="Q359" s="250"/>
      <c r="R359" s="250"/>
      <c r="S359" s="250"/>
      <c r="T359" s="251"/>
      <c r="AT359" s="252" t="s">
        <v>150</v>
      </c>
      <c r="AU359" s="252" t="s">
        <v>82</v>
      </c>
      <c r="AV359" s="15" t="s">
        <v>80</v>
      </c>
      <c r="AW359" s="15" t="s">
        <v>35</v>
      </c>
      <c r="AX359" s="15" t="s">
        <v>73</v>
      </c>
      <c r="AY359" s="252" t="s">
        <v>138</v>
      </c>
    </row>
    <row r="360" spans="1:65" s="13" customFormat="1" ht="11.25">
      <c r="B360" s="210"/>
      <c r="C360" s="211"/>
      <c r="D360" s="206" t="s">
        <v>150</v>
      </c>
      <c r="E360" s="212" t="s">
        <v>19</v>
      </c>
      <c r="F360" s="213" t="s">
        <v>656</v>
      </c>
      <c r="G360" s="211"/>
      <c r="H360" s="214">
        <v>0.24099999999999999</v>
      </c>
      <c r="I360" s="215"/>
      <c r="J360" s="211"/>
      <c r="K360" s="211"/>
      <c r="L360" s="216"/>
      <c r="M360" s="217"/>
      <c r="N360" s="218"/>
      <c r="O360" s="218"/>
      <c r="P360" s="218"/>
      <c r="Q360" s="218"/>
      <c r="R360" s="218"/>
      <c r="S360" s="218"/>
      <c r="T360" s="219"/>
      <c r="AT360" s="220" t="s">
        <v>150</v>
      </c>
      <c r="AU360" s="220" t="s">
        <v>82</v>
      </c>
      <c r="AV360" s="13" t="s">
        <v>82</v>
      </c>
      <c r="AW360" s="13" t="s">
        <v>35</v>
      </c>
      <c r="AX360" s="13" t="s">
        <v>73</v>
      </c>
      <c r="AY360" s="220" t="s">
        <v>138</v>
      </c>
    </row>
    <row r="361" spans="1:65" s="14" customFormat="1" ht="11.25">
      <c r="B361" s="221"/>
      <c r="C361" s="222"/>
      <c r="D361" s="206" t="s">
        <v>150</v>
      </c>
      <c r="E361" s="223" t="s">
        <v>19</v>
      </c>
      <c r="F361" s="224" t="s">
        <v>152</v>
      </c>
      <c r="G361" s="222"/>
      <c r="H361" s="225">
        <v>0.24099999999999999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150</v>
      </c>
      <c r="AU361" s="231" t="s">
        <v>82</v>
      </c>
      <c r="AV361" s="14" t="s">
        <v>146</v>
      </c>
      <c r="AW361" s="14" t="s">
        <v>35</v>
      </c>
      <c r="AX361" s="14" t="s">
        <v>80</v>
      </c>
      <c r="AY361" s="231" t="s">
        <v>138</v>
      </c>
    </row>
    <row r="362" spans="1:65" s="2" customFormat="1" ht="16.5" customHeight="1">
      <c r="A362" s="35"/>
      <c r="B362" s="36"/>
      <c r="C362" s="193" t="s">
        <v>657</v>
      </c>
      <c r="D362" s="193" t="s">
        <v>141</v>
      </c>
      <c r="E362" s="194" t="s">
        <v>658</v>
      </c>
      <c r="F362" s="195" t="s">
        <v>659</v>
      </c>
      <c r="G362" s="196" t="s">
        <v>156</v>
      </c>
      <c r="H362" s="197">
        <v>0.26600000000000001</v>
      </c>
      <c r="I362" s="198"/>
      <c r="J362" s="199">
        <f>ROUND(I362*H362,2)</f>
        <v>0</v>
      </c>
      <c r="K362" s="195" t="s">
        <v>329</v>
      </c>
      <c r="L362" s="40"/>
      <c r="M362" s="200" t="s">
        <v>19</v>
      </c>
      <c r="N362" s="201" t="s">
        <v>44</v>
      </c>
      <c r="O362" s="65"/>
      <c r="P362" s="202">
        <f>O362*H362</f>
        <v>0</v>
      </c>
      <c r="Q362" s="202">
        <v>0</v>
      </c>
      <c r="R362" s="202">
        <f>Q362*H362</f>
        <v>0</v>
      </c>
      <c r="S362" s="202">
        <v>0</v>
      </c>
      <c r="T362" s="203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4" t="s">
        <v>249</v>
      </c>
      <c r="AT362" s="204" t="s">
        <v>141</v>
      </c>
      <c r="AU362" s="204" t="s">
        <v>82</v>
      </c>
      <c r="AY362" s="18" t="s">
        <v>138</v>
      </c>
      <c r="BE362" s="205">
        <f>IF(N362="základní",J362,0)</f>
        <v>0</v>
      </c>
      <c r="BF362" s="205">
        <f>IF(N362="snížená",J362,0)</f>
        <v>0</v>
      </c>
      <c r="BG362" s="205">
        <f>IF(N362="zákl. přenesená",J362,0)</f>
        <v>0</v>
      </c>
      <c r="BH362" s="205">
        <f>IF(N362="sníž. přenesená",J362,0)</f>
        <v>0</v>
      </c>
      <c r="BI362" s="205">
        <f>IF(N362="nulová",J362,0)</f>
        <v>0</v>
      </c>
      <c r="BJ362" s="18" t="s">
        <v>80</v>
      </c>
      <c r="BK362" s="205">
        <f>ROUND(I362*H362,2)</f>
        <v>0</v>
      </c>
      <c r="BL362" s="18" t="s">
        <v>249</v>
      </c>
      <c r="BM362" s="204" t="s">
        <v>660</v>
      </c>
    </row>
    <row r="363" spans="1:65" s="2" customFormat="1" ht="19.5">
      <c r="A363" s="35"/>
      <c r="B363" s="36"/>
      <c r="C363" s="37"/>
      <c r="D363" s="206" t="s">
        <v>148</v>
      </c>
      <c r="E363" s="37"/>
      <c r="F363" s="207" t="s">
        <v>661</v>
      </c>
      <c r="G363" s="37"/>
      <c r="H363" s="37"/>
      <c r="I363" s="116"/>
      <c r="J363" s="37"/>
      <c r="K363" s="37"/>
      <c r="L363" s="40"/>
      <c r="M363" s="208"/>
      <c r="N363" s="209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148</v>
      </c>
      <c r="AU363" s="18" t="s">
        <v>82</v>
      </c>
    </row>
    <row r="364" spans="1:65" s="12" customFormat="1" ht="22.9" customHeight="1">
      <c r="B364" s="177"/>
      <c r="C364" s="178"/>
      <c r="D364" s="179" t="s">
        <v>72</v>
      </c>
      <c r="E364" s="191" t="s">
        <v>662</v>
      </c>
      <c r="F364" s="191" t="s">
        <v>663</v>
      </c>
      <c r="G364" s="178"/>
      <c r="H364" s="178"/>
      <c r="I364" s="181"/>
      <c r="J364" s="192">
        <f>BK364</f>
        <v>0</v>
      </c>
      <c r="K364" s="178"/>
      <c r="L364" s="183"/>
      <c r="M364" s="184"/>
      <c r="N364" s="185"/>
      <c r="O364" s="185"/>
      <c r="P364" s="186">
        <f>SUM(P365:P374)</f>
        <v>0</v>
      </c>
      <c r="Q364" s="185"/>
      <c r="R364" s="186">
        <f>SUM(R365:R374)</f>
        <v>4.8100000000000004E-2</v>
      </c>
      <c r="S364" s="185"/>
      <c r="T364" s="187">
        <f>SUM(T365:T374)</f>
        <v>0</v>
      </c>
      <c r="AR364" s="188" t="s">
        <v>82</v>
      </c>
      <c r="AT364" s="189" t="s">
        <v>72</v>
      </c>
      <c r="AU364" s="189" t="s">
        <v>80</v>
      </c>
      <c r="AY364" s="188" t="s">
        <v>138</v>
      </c>
      <c r="BK364" s="190">
        <f>SUM(BK365:BK374)</f>
        <v>0</v>
      </c>
    </row>
    <row r="365" spans="1:65" s="2" customFormat="1" ht="16.5" customHeight="1">
      <c r="A365" s="35"/>
      <c r="B365" s="36"/>
      <c r="C365" s="193" t="s">
        <v>664</v>
      </c>
      <c r="D365" s="193" t="s">
        <v>141</v>
      </c>
      <c r="E365" s="194" t="s">
        <v>665</v>
      </c>
      <c r="F365" s="195" t="s">
        <v>666</v>
      </c>
      <c r="G365" s="196" t="s">
        <v>216</v>
      </c>
      <c r="H365" s="197">
        <v>13</v>
      </c>
      <c r="I365" s="198"/>
      <c r="J365" s="199">
        <f>ROUND(I365*H365,2)</f>
        <v>0</v>
      </c>
      <c r="K365" s="195" t="s">
        <v>329</v>
      </c>
      <c r="L365" s="40"/>
      <c r="M365" s="200" t="s">
        <v>19</v>
      </c>
      <c r="N365" s="201" t="s">
        <v>44</v>
      </c>
      <c r="O365" s="65"/>
      <c r="P365" s="202">
        <f>O365*H365</f>
        <v>0</v>
      </c>
      <c r="Q365" s="202">
        <v>0</v>
      </c>
      <c r="R365" s="202">
        <f>Q365*H365</f>
        <v>0</v>
      </c>
      <c r="S365" s="202">
        <v>0</v>
      </c>
      <c r="T365" s="203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4" t="s">
        <v>249</v>
      </c>
      <c r="AT365" s="204" t="s">
        <v>141</v>
      </c>
      <c r="AU365" s="204" t="s">
        <v>82</v>
      </c>
      <c r="AY365" s="18" t="s">
        <v>138</v>
      </c>
      <c r="BE365" s="205">
        <f>IF(N365="základní",J365,0)</f>
        <v>0</v>
      </c>
      <c r="BF365" s="205">
        <f>IF(N365="snížená",J365,0)</f>
        <v>0</v>
      </c>
      <c r="BG365" s="205">
        <f>IF(N365="zákl. přenesená",J365,0)</f>
        <v>0</v>
      </c>
      <c r="BH365" s="205">
        <f>IF(N365="sníž. přenesená",J365,0)</f>
        <v>0</v>
      </c>
      <c r="BI365" s="205">
        <f>IF(N365="nulová",J365,0)</f>
        <v>0</v>
      </c>
      <c r="BJ365" s="18" t="s">
        <v>80</v>
      </c>
      <c r="BK365" s="205">
        <f>ROUND(I365*H365,2)</f>
        <v>0</v>
      </c>
      <c r="BL365" s="18" t="s">
        <v>249</v>
      </c>
      <c r="BM365" s="204" t="s">
        <v>667</v>
      </c>
    </row>
    <row r="366" spans="1:65" s="2" customFormat="1" ht="19.5">
      <c r="A366" s="35"/>
      <c r="B366" s="36"/>
      <c r="C366" s="37"/>
      <c r="D366" s="206" t="s">
        <v>148</v>
      </c>
      <c r="E366" s="37"/>
      <c r="F366" s="207" t="s">
        <v>668</v>
      </c>
      <c r="G366" s="37"/>
      <c r="H366" s="37"/>
      <c r="I366" s="116"/>
      <c r="J366" s="37"/>
      <c r="K366" s="37"/>
      <c r="L366" s="40"/>
      <c r="M366" s="208"/>
      <c r="N366" s="209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148</v>
      </c>
      <c r="AU366" s="18" t="s">
        <v>82</v>
      </c>
    </row>
    <row r="367" spans="1:65" s="15" customFormat="1" ht="11.25">
      <c r="B367" s="243"/>
      <c r="C367" s="244"/>
      <c r="D367" s="206" t="s">
        <v>150</v>
      </c>
      <c r="E367" s="245" t="s">
        <v>19</v>
      </c>
      <c r="F367" s="246" t="s">
        <v>669</v>
      </c>
      <c r="G367" s="244"/>
      <c r="H367" s="245" t="s">
        <v>19</v>
      </c>
      <c r="I367" s="247"/>
      <c r="J367" s="244"/>
      <c r="K367" s="244"/>
      <c r="L367" s="248"/>
      <c r="M367" s="249"/>
      <c r="N367" s="250"/>
      <c r="O367" s="250"/>
      <c r="P367" s="250"/>
      <c r="Q367" s="250"/>
      <c r="R367" s="250"/>
      <c r="S367" s="250"/>
      <c r="T367" s="251"/>
      <c r="AT367" s="252" t="s">
        <v>150</v>
      </c>
      <c r="AU367" s="252" t="s">
        <v>82</v>
      </c>
      <c r="AV367" s="15" t="s">
        <v>80</v>
      </c>
      <c r="AW367" s="15" t="s">
        <v>35</v>
      </c>
      <c r="AX367" s="15" t="s">
        <v>73</v>
      </c>
      <c r="AY367" s="252" t="s">
        <v>138</v>
      </c>
    </row>
    <row r="368" spans="1:65" s="13" customFormat="1" ht="11.25">
      <c r="B368" s="210"/>
      <c r="C368" s="211"/>
      <c r="D368" s="206" t="s">
        <v>150</v>
      </c>
      <c r="E368" s="212" t="s">
        <v>19</v>
      </c>
      <c r="F368" s="213" t="s">
        <v>670</v>
      </c>
      <c r="G368" s="211"/>
      <c r="H368" s="214">
        <v>13</v>
      </c>
      <c r="I368" s="215"/>
      <c r="J368" s="211"/>
      <c r="K368" s="211"/>
      <c r="L368" s="216"/>
      <c r="M368" s="217"/>
      <c r="N368" s="218"/>
      <c r="O368" s="218"/>
      <c r="P368" s="218"/>
      <c r="Q368" s="218"/>
      <c r="R368" s="218"/>
      <c r="S368" s="218"/>
      <c r="T368" s="219"/>
      <c r="AT368" s="220" t="s">
        <v>150</v>
      </c>
      <c r="AU368" s="220" t="s">
        <v>82</v>
      </c>
      <c r="AV368" s="13" t="s">
        <v>82</v>
      </c>
      <c r="AW368" s="13" t="s">
        <v>35</v>
      </c>
      <c r="AX368" s="13" t="s">
        <v>73</v>
      </c>
      <c r="AY368" s="220" t="s">
        <v>138</v>
      </c>
    </row>
    <row r="369" spans="1:65" s="14" customFormat="1" ht="11.25">
      <c r="B369" s="221"/>
      <c r="C369" s="222"/>
      <c r="D369" s="206" t="s">
        <v>150</v>
      </c>
      <c r="E369" s="223" t="s">
        <v>19</v>
      </c>
      <c r="F369" s="224" t="s">
        <v>152</v>
      </c>
      <c r="G369" s="222"/>
      <c r="H369" s="225">
        <v>13</v>
      </c>
      <c r="I369" s="226"/>
      <c r="J369" s="222"/>
      <c r="K369" s="222"/>
      <c r="L369" s="227"/>
      <c r="M369" s="228"/>
      <c r="N369" s="229"/>
      <c r="O369" s="229"/>
      <c r="P369" s="229"/>
      <c r="Q369" s="229"/>
      <c r="R369" s="229"/>
      <c r="S369" s="229"/>
      <c r="T369" s="230"/>
      <c r="AT369" s="231" t="s">
        <v>150</v>
      </c>
      <c r="AU369" s="231" t="s">
        <v>82</v>
      </c>
      <c r="AV369" s="14" t="s">
        <v>146</v>
      </c>
      <c r="AW369" s="14" t="s">
        <v>35</v>
      </c>
      <c r="AX369" s="14" t="s">
        <v>80</v>
      </c>
      <c r="AY369" s="231" t="s">
        <v>138</v>
      </c>
    </row>
    <row r="370" spans="1:65" s="2" customFormat="1" ht="16.5" customHeight="1">
      <c r="A370" s="35"/>
      <c r="B370" s="36"/>
      <c r="C370" s="232" t="s">
        <v>671</v>
      </c>
      <c r="D370" s="232" t="s">
        <v>153</v>
      </c>
      <c r="E370" s="233" t="s">
        <v>672</v>
      </c>
      <c r="F370" s="234" t="s">
        <v>673</v>
      </c>
      <c r="G370" s="235" t="s">
        <v>216</v>
      </c>
      <c r="H370" s="236">
        <v>13</v>
      </c>
      <c r="I370" s="237"/>
      <c r="J370" s="238">
        <f>ROUND(I370*H370,2)</f>
        <v>0</v>
      </c>
      <c r="K370" s="234" t="s">
        <v>329</v>
      </c>
      <c r="L370" s="239"/>
      <c r="M370" s="240" t="s">
        <v>19</v>
      </c>
      <c r="N370" s="241" t="s">
        <v>44</v>
      </c>
      <c r="O370" s="65"/>
      <c r="P370" s="202">
        <f>O370*H370</f>
        <v>0</v>
      </c>
      <c r="Q370" s="202">
        <v>3.7000000000000002E-3</v>
      </c>
      <c r="R370" s="202">
        <f>Q370*H370</f>
        <v>4.8100000000000004E-2</v>
      </c>
      <c r="S370" s="202">
        <v>0</v>
      </c>
      <c r="T370" s="20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4" t="s">
        <v>509</v>
      </c>
      <c r="AT370" s="204" t="s">
        <v>153</v>
      </c>
      <c r="AU370" s="204" t="s">
        <v>82</v>
      </c>
      <c r="AY370" s="18" t="s">
        <v>138</v>
      </c>
      <c r="BE370" s="205">
        <f>IF(N370="základní",J370,0)</f>
        <v>0</v>
      </c>
      <c r="BF370" s="205">
        <f>IF(N370="snížená",J370,0)</f>
        <v>0</v>
      </c>
      <c r="BG370" s="205">
        <f>IF(N370="zákl. přenesená",J370,0)</f>
        <v>0</v>
      </c>
      <c r="BH370" s="205">
        <f>IF(N370="sníž. přenesená",J370,0)</f>
        <v>0</v>
      </c>
      <c r="BI370" s="205">
        <f>IF(N370="nulová",J370,0)</f>
        <v>0</v>
      </c>
      <c r="BJ370" s="18" t="s">
        <v>80</v>
      </c>
      <c r="BK370" s="205">
        <f>ROUND(I370*H370,2)</f>
        <v>0</v>
      </c>
      <c r="BL370" s="18" t="s">
        <v>249</v>
      </c>
      <c r="BM370" s="204" t="s">
        <v>674</v>
      </c>
    </row>
    <row r="371" spans="1:65" s="2" customFormat="1" ht="11.25">
      <c r="A371" s="35"/>
      <c r="B371" s="36"/>
      <c r="C371" s="37"/>
      <c r="D371" s="206" t="s">
        <v>148</v>
      </c>
      <c r="E371" s="37"/>
      <c r="F371" s="207" t="s">
        <v>673</v>
      </c>
      <c r="G371" s="37"/>
      <c r="H371" s="37"/>
      <c r="I371" s="116"/>
      <c r="J371" s="37"/>
      <c r="K371" s="37"/>
      <c r="L371" s="40"/>
      <c r="M371" s="208"/>
      <c r="N371" s="209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148</v>
      </c>
      <c r="AU371" s="18" t="s">
        <v>82</v>
      </c>
    </row>
    <row r="372" spans="1:65" s="15" customFormat="1" ht="11.25">
      <c r="B372" s="243"/>
      <c r="C372" s="244"/>
      <c r="D372" s="206" t="s">
        <v>150</v>
      </c>
      <c r="E372" s="245" t="s">
        <v>19</v>
      </c>
      <c r="F372" s="246" t="s">
        <v>675</v>
      </c>
      <c r="G372" s="244"/>
      <c r="H372" s="245" t="s">
        <v>19</v>
      </c>
      <c r="I372" s="247"/>
      <c r="J372" s="244"/>
      <c r="K372" s="244"/>
      <c r="L372" s="248"/>
      <c r="M372" s="249"/>
      <c r="N372" s="250"/>
      <c r="O372" s="250"/>
      <c r="P372" s="250"/>
      <c r="Q372" s="250"/>
      <c r="R372" s="250"/>
      <c r="S372" s="250"/>
      <c r="T372" s="251"/>
      <c r="AT372" s="252" t="s">
        <v>150</v>
      </c>
      <c r="AU372" s="252" t="s">
        <v>82</v>
      </c>
      <c r="AV372" s="15" t="s">
        <v>80</v>
      </c>
      <c r="AW372" s="15" t="s">
        <v>35</v>
      </c>
      <c r="AX372" s="15" t="s">
        <v>73</v>
      </c>
      <c r="AY372" s="252" t="s">
        <v>138</v>
      </c>
    </row>
    <row r="373" spans="1:65" s="13" customFormat="1" ht="11.25">
      <c r="B373" s="210"/>
      <c r="C373" s="211"/>
      <c r="D373" s="206" t="s">
        <v>150</v>
      </c>
      <c r="E373" s="212" t="s">
        <v>19</v>
      </c>
      <c r="F373" s="213" t="s">
        <v>670</v>
      </c>
      <c r="G373" s="211"/>
      <c r="H373" s="214">
        <v>13</v>
      </c>
      <c r="I373" s="215"/>
      <c r="J373" s="211"/>
      <c r="K373" s="211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150</v>
      </c>
      <c r="AU373" s="220" t="s">
        <v>82</v>
      </c>
      <c r="AV373" s="13" t="s">
        <v>82</v>
      </c>
      <c r="AW373" s="13" t="s">
        <v>35</v>
      </c>
      <c r="AX373" s="13" t="s">
        <v>73</v>
      </c>
      <c r="AY373" s="220" t="s">
        <v>138</v>
      </c>
    </row>
    <row r="374" spans="1:65" s="14" customFormat="1" ht="11.25">
      <c r="B374" s="221"/>
      <c r="C374" s="222"/>
      <c r="D374" s="206" t="s">
        <v>150</v>
      </c>
      <c r="E374" s="223" t="s">
        <v>19</v>
      </c>
      <c r="F374" s="224" t="s">
        <v>152</v>
      </c>
      <c r="G374" s="222"/>
      <c r="H374" s="225">
        <v>13</v>
      </c>
      <c r="I374" s="226"/>
      <c r="J374" s="222"/>
      <c r="K374" s="222"/>
      <c r="L374" s="227"/>
      <c r="M374" s="253"/>
      <c r="N374" s="254"/>
      <c r="O374" s="254"/>
      <c r="P374" s="254"/>
      <c r="Q374" s="254"/>
      <c r="R374" s="254"/>
      <c r="S374" s="254"/>
      <c r="T374" s="255"/>
      <c r="AT374" s="231" t="s">
        <v>150</v>
      </c>
      <c r="AU374" s="231" t="s">
        <v>82</v>
      </c>
      <c r="AV374" s="14" t="s">
        <v>146</v>
      </c>
      <c r="AW374" s="14" t="s">
        <v>35</v>
      </c>
      <c r="AX374" s="14" t="s">
        <v>80</v>
      </c>
      <c r="AY374" s="231" t="s">
        <v>138</v>
      </c>
    </row>
    <row r="375" spans="1:65" s="2" customFormat="1" ht="6.95" customHeight="1">
      <c r="A375" s="35"/>
      <c r="B375" s="48"/>
      <c r="C375" s="49"/>
      <c r="D375" s="49"/>
      <c r="E375" s="49"/>
      <c r="F375" s="49"/>
      <c r="G375" s="49"/>
      <c r="H375" s="49"/>
      <c r="I375" s="143"/>
      <c r="J375" s="49"/>
      <c r="K375" s="49"/>
      <c r="L375" s="40"/>
      <c r="M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</row>
  </sheetData>
  <sheetProtection algorithmName="SHA-512" hashValue="WsTq5Vw4CzTqHSLIqHu5xei/dID9go9h0ImaZwB0Kg6sk6RjJGK+LuIyu5D7kIcERDh6nZboW4RrzDF+gmRssA==" saltValue="CscCW5ZqL26IxMQewm2iwxbPMZX3YgeWhi72MOgGtyTy0LwMhVj/6I/yIxcMOnL5EieyMH0hSdACPZXEXZt1eA==" spinCount="100000" sheet="1" objects="1" scenarios="1" formatColumns="0" formatRows="0" autoFilter="0"/>
  <autoFilter ref="C95:K374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8" t="s">
        <v>96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111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79" t="str">
        <f>'Rekapitulace stavby'!K6</f>
        <v>Oprava mostních objektů na trati Frýdek Místek - Český Těšín</v>
      </c>
      <c r="F7" s="380"/>
      <c r="G7" s="380"/>
      <c r="H7" s="380"/>
      <c r="I7" s="109"/>
      <c r="L7" s="21"/>
    </row>
    <row r="8" spans="1:46" s="1" customFormat="1" ht="12" customHeight="1">
      <c r="B8" s="21"/>
      <c r="D8" s="115" t="s">
        <v>112</v>
      </c>
      <c r="I8" s="109"/>
      <c r="L8" s="21"/>
    </row>
    <row r="9" spans="1:46" s="2" customFormat="1" ht="16.5" customHeight="1">
      <c r="A9" s="35"/>
      <c r="B9" s="40"/>
      <c r="C9" s="35"/>
      <c r="D9" s="35"/>
      <c r="E9" s="379" t="s">
        <v>676</v>
      </c>
      <c r="F9" s="381"/>
      <c r="G9" s="381"/>
      <c r="H9" s="381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114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2" t="s">
        <v>677</v>
      </c>
      <c r="F11" s="381"/>
      <c r="G11" s="381"/>
      <c r="H11" s="381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 t="str">
        <f>'Rekapitulace stavby'!AN8</f>
        <v>30. 3. 2020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25</v>
      </c>
      <c r="E16" s="35"/>
      <c r="F16" s="35"/>
      <c r="G16" s="35"/>
      <c r="H16" s="35"/>
      <c r="I16" s="118" t="s">
        <v>26</v>
      </c>
      <c r="J16" s="104" t="s">
        <v>27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8" t="s">
        <v>29</v>
      </c>
      <c r="J17" s="104" t="s">
        <v>30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31</v>
      </c>
      <c r="E19" s="35"/>
      <c r="F19" s="35"/>
      <c r="G19" s="35"/>
      <c r="H19" s="35"/>
      <c r="I19" s="118" t="s">
        <v>26</v>
      </c>
      <c r="J19" s="31" t="str">
        <f>'Rekapitulace stavby'!AN13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3" t="str">
        <f>'Rekapitulace stavby'!E14</f>
        <v>Vyplň údaj</v>
      </c>
      <c r="F20" s="384"/>
      <c r="G20" s="384"/>
      <c r="H20" s="384"/>
      <c r="I20" s="118" t="s">
        <v>29</v>
      </c>
      <c r="J20" s="31" t="str">
        <f>'Rekapitulace stavby'!AN14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33</v>
      </c>
      <c r="E22" s="35"/>
      <c r="F22" s="35"/>
      <c r="G22" s="35"/>
      <c r="H22" s="35"/>
      <c r="I22" s="118" t="s">
        <v>26</v>
      </c>
      <c r="J22" s="104" t="str">
        <f>IF('Rekapitulace stavby'!AN16="","",'Rekapitulace stavby'!AN16)</f>
        <v/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8" t="s">
        <v>29</v>
      </c>
      <c r="J23" s="104" t="str">
        <f>IF('Rekapitulace stavby'!AN17="","",'Rekapitulace stavby'!AN17)</f>
        <v/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36</v>
      </c>
      <c r="E25" s="35"/>
      <c r="F25" s="35"/>
      <c r="G25" s="35"/>
      <c r="H25" s="35"/>
      <c r="I25" s="118" t="s">
        <v>26</v>
      </c>
      <c r="J25" s="104" t="str">
        <f>IF('Rekapitulace stavby'!AN19="","",'Rekapitulace stavby'!AN19)</f>
        <v/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8" t="s">
        <v>29</v>
      </c>
      <c r="J26" s="104" t="str">
        <f>IF('Rekapitulace stavby'!AN20="","",'Rekapitulace stavby'!AN20)</f>
        <v/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37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85" t="s">
        <v>19</v>
      </c>
      <c r="F29" s="385"/>
      <c r="G29" s="385"/>
      <c r="H29" s="385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116"/>
      <c r="J32" s="127">
        <f>ROUND(J88,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9" t="s">
        <v>40</v>
      </c>
      <c r="J34" s="128" t="s">
        <v>42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43</v>
      </c>
      <c r="E35" s="115" t="s">
        <v>44</v>
      </c>
      <c r="F35" s="131">
        <f>ROUND((SUM(BE88:BE195)),  2)</f>
        <v>0</v>
      </c>
      <c r="G35" s="35"/>
      <c r="H35" s="35"/>
      <c r="I35" s="132">
        <v>0.21</v>
      </c>
      <c r="J35" s="131">
        <f>ROUND(((SUM(BE88:BE195))*I35),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45</v>
      </c>
      <c r="F36" s="131">
        <f>ROUND((SUM(BF88:BF195)),  2)</f>
        <v>0</v>
      </c>
      <c r="G36" s="35"/>
      <c r="H36" s="35"/>
      <c r="I36" s="132">
        <v>0.15</v>
      </c>
      <c r="J36" s="131">
        <f>ROUND(((SUM(BF88:BF195))*I36),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46</v>
      </c>
      <c r="F37" s="131">
        <f>ROUND((SUM(BG88:BG195)),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47</v>
      </c>
      <c r="F38" s="131">
        <f>ROUND((SUM(BH88:BH195)),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48</v>
      </c>
      <c r="F39" s="131">
        <f>ROUND((SUM(BI88:BI195)),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49</v>
      </c>
      <c r="E41" s="135"/>
      <c r="F41" s="135"/>
      <c r="G41" s="136" t="s">
        <v>50</v>
      </c>
      <c r="H41" s="137" t="s">
        <v>51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6" t="str">
        <f>E7</f>
        <v>Oprava mostních objektů na trati Frýdek Místek - Český Těšín</v>
      </c>
      <c r="F50" s="387"/>
      <c r="G50" s="387"/>
      <c r="H50" s="387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112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6" t="s">
        <v>676</v>
      </c>
      <c r="F52" s="388"/>
      <c r="G52" s="388"/>
      <c r="H52" s="388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114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0" t="str">
        <f>E11</f>
        <v>SO 02.1 - železniční svršek v km 132,968</v>
      </c>
      <c r="F54" s="388"/>
      <c r="G54" s="388"/>
      <c r="H54" s="388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118" t="s">
        <v>23</v>
      </c>
      <c r="J56" s="60" t="str">
        <f>IF(J14="","",J14)</f>
        <v>30. 3. 2020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 OŘ Ostrava</v>
      </c>
      <c r="G58" s="37"/>
      <c r="H58" s="37"/>
      <c r="I58" s="118" t="s">
        <v>33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118" t="s">
        <v>36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117</v>
      </c>
      <c r="D61" s="148"/>
      <c r="E61" s="148"/>
      <c r="F61" s="148"/>
      <c r="G61" s="148"/>
      <c r="H61" s="148"/>
      <c r="I61" s="149"/>
      <c r="J61" s="150" t="s">
        <v>118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71</v>
      </c>
      <c r="D63" s="37"/>
      <c r="E63" s="37"/>
      <c r="F63" s="37"/>
      <c r="G63" s="37"/>
      <c r="H63" s="37"/>
      <c r="I63" s="116"/>
      <c r="J63" s="78">
        <f>J88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119</v>
      </c>
    </row>
    <row r="64" spans="1:47" s="9" customFormat="1" ht="24.95" customHeight="1">
      <c r="B64" s="152"/>
      <c r="C64" s="153"/>
      <c r="D64" s="154" t="s">
        <v>120</v>
      </c>
      <c r="E64" s="155"/>
      <c r="F64" s="155"/>
      <c r="G64" s="155"/>
      <c r="H64" s="155"/>
      <c r="I64" s="156"/>
      <c r="J64" s="157">
        <f>J89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121</v>
      </c>
      <c r="E65" s="161"/>
      <c r="F65" s="161"/>
      <c r="G65" s="161"/>
      <c r="H65" s="161"/>
      <c r="I65" s="162"/>
      <c r="J65" s="163">
        <f>J90</f>
        <v>0</v>
      </c>
      <c r="K65" s="98"/>
      <c r="L65" s="164"/>
    </row>
    <row r="66" spans="1:31" s="9" customFormat="1" ht="24.95" customHeight="1">
      <c r="B66" s="152"/>
      <c r="C66" s="153"/>
      <c r="D66" s="154" t="s">
        <v>122</v>
      </c>
      <c r="E66" s="155"/>
      <c r="F66" s="155"/>
      <c r="G66" s="155"/>
      <c r="H66" s="155"/>
      <c r="I66" s="156"/>
      <c r="J66" s="157">
        <f>J175</f>
        <v>0</v>
      </c>
      <c r="K66" s="153"/>
      <c r="L66" s="158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116"/>
      <c r="J67" s="37"/>
      <c r="K67" s="37"/>
      <c r="L67" s="11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143"/>
      <c r="J68" s="49"/>
      <c r="K68" s="49"/>
      <c r="L68" s="11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146"/>
      <c r="J72" s="51"/>
      <c r="K72" s="51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123</v>
      </c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86" t="str">
        <f>E7</f>
        <v>Oprava mostních objektů na trati Frýdek Místek - Český Těšín</v>
      </c>
      <c r="F76" s="387"/>
      <c r="G76" s="387"/>
      <c r="H76" s="38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112</v>
      </c>
      <c r="D77" s="23"/>
      <c r="E77" s="23"/>
      <c r="F77" s="23"/>
      <c r="G77" s="23"/>
      <c r="H77" s="23"/>
      <c r="I77" s="109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86" t="s">
        <v>676</v>
      </c>
      <c r="F78" s="388"/>
      <c r="G78" s="388"/>
      <c r="H78" s="388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114</v>
      </c>
      <c r="D79" s="37"/>
      <c r="E79" s="37"/>
      <c r="F79" s="37"/>
      <c r="G79" s="37"/>
      <c r="H79" s="37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40" t="str">
        <f>E11</f>
        <v>SO 02.1 - železniční svršek v km 132,968</v>
      </c>
      <c r="F80" s="388"/>
      <c r="G80" s="388"/>
      <c r="H80" s="388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>OŘ Ostrava</v>
      </c>
      <c r="G82" s="37"/>
      <c r="H82" s="37"/>
      <c r="I82" s="118" t="s">
        <v>23</v>
      </c>
      <c r="J82" s="60" t="str">
        <f>IF(J14="","",J14)</f>
        <v>30. 3. 2020</v>
      </c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E17</f>
        <v>Správa železnic s.o OŘ Ostrava</v>
      </c>
      <c r="G84" s="37"/>
      <c r="H84" s="37"/>
      <c r="I84" s="118" t="s">
        <v>33</v>
      </c>
      <c r="J84" s="33" t="str">
        <f>E23</f>
        <v xml:space="preserve"> </v>
      </c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IF(E20="","",E20)</f>
        <v>Vyplň údaj</v>
      </c>
      <c r="G85" s="37"/>
      <c r="H85" s="37"/>
      <c r="I85" s="118" t="s">
        <v>36</v>
      </c>
      <c r="J85" s="33" t="str">
        <f>E26</f>
        <v xml:space="preserve"> </v>
      </c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65"/>
      <c r="B87" s="166"/>
      <c r="C87" s="167" t="s">
        <v>124</v>
      </c>
      <c r="D87" s="168" t="s">
        <v>58</v>
      </c>
      <c r="E87" s="168" t="s">
        <v>54</v>
      </c>
      <c r="F87" s="168" t="s">
        <v>55</v>
      </c>
      <c r="G87" s="168" t="s">
        <v>125</v>
      </c>
      <c r="H87" s="168" t="s">
        <v>126</v>
      </c>
      <c r="I87" s="169" t="s">
        <v>127</v>
      </c>
      <c r="J87" s="168" t="s">
        <v>118</v>
      </c>
      <c r="K87" s="170" t="s">
        <v>128</v>
      </c>
      <c r="L87" s="171"/>
      <c r="M87" s="69" t="s">
        <v>19</v>
      </c>
      <c r="N87" s="70" t="s">
        <v>43</v>
      </c>
      <c r="O87" s="70" t="s">
        <v>129</v>
      </c>
      <c r="P87" s="70" t="s">
        <v>130</v>
      </c>
      <c r="Q87" s="70" t="s">
        <v>131</v>
      </c>
      <c r="R87" s="70" t="s">
        <v>132</v>
      </c>
      <c r="S87" s="70" t="s">
        <v>133</v>
      </c>
      <c r="T87" s="71" t="s">
        <v>134</v>
      </c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</row>
    <row r="88" spans="1:65" s="2" customFormat="1" ht="22.9" customHeight="1">
      <c r="A88" s="35"/>
      <c r="B88" s="36"/>
      <c r="C88" s="76" t="s">
        <v>135</v>
      </c>
      <c r="D88" s="37"/>
      <c r="E88" s="37"/>
      <c r="F88" s="37"/>
      <c r="G88" s="37"/>
      <c r="H88" s="37"/>
      <c r="I88" s="116"/>
      <c r="J88" s="172">
        <f>BK88</f>
        <v>0</v>
      </c>
      <c r="K88" s="37"/>
      <c r="L88" s="40"/>
      <c r="M88" s="72"/>
      <c r="N88" s="173"/>
      <c r="O88" s="73"/>
      <c r="P88" s="174">
        <f>P89+P175</f>
        <v>0</v>
      </c>
      <c r="Q88" s="73"/>
      <c r="R88" s="174">
        <f>R89+R175</f>
        <v>31.331400000000002</v>
      </c>
      <c r="S88" s="73"/>
      <c r="T88" s="175">
        <f>T89+T175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119</v>
      </c>
      <c r="BK88" s="176">
        <f>BK89+BK175</f>
        <v>0</v>
      </c>
    </row>
    <row r="89" spans="1:65" s="12" customFormat="1" ht="25.9" customHeight="1">
      <c r="B89" s="177"/>
      <c r="C89" s="178"/>
      <c r="D89" s="179" t="s">
        <v>72</v>
      </c>
      <c r="E89" s="180" t="s">
        <v>136</v>
      </c>
      <c r="F89" s="180" t="s">
        <v>137</v>
      </c>
      <c r="G89" s="178"/>
      <c r="H89" s="178"/>
      <c r="I89" s="181"/>
      <c r="J89" s="182">
        <f>BK89</f>
        <v>0</v>
      </c>
      <c r="K89" s="178"/>
      <c r="L89" s="183"/>
      <c r="M89" s="184"/>
      <c r="N89" s="185"/>
      <c r="O89" s="185"/>
      <c r="P89" s="186">
        <f>P90</f>
        <v>0</v>
      </c>
      <c r="Q89" s="185"/>
      <c r="R89" s="186">
        <f>R90</f>
        <v>31.331400000000002</v>
      </c>
      <c r="S89" s="185"/>
      <c r="T89" s="187">
        <f>T90</f>
        <v>0</v>
      </c>
      <c r="AR89" s="188" t="s">
        <v>80</v>
      </c>
      <c r="AT89" s="189" t="s">
        <v>72</v>
      </c>
      <c r="AU89" s="189" t="s">
        <v>73</v>
      </c>
      <c r="AY89" s="188" t="s">
        <v>138</v>
      </c>
      <c r="BK89" s="190">
        <f>BK90</f>
        <v>0</v>
      </c>
    </row>
    <row r="90" spans="1:65" s="12" customFormat="1" ht="22.9" customHeight="1">
      <c r="B90" s="177"/>
      <c r="C90" s="178"/>
      <c r="D90" s="179" t="s">
        <v>72</v>
      </c>
      <c r="E90" s="191" t="s">
        <v>139</v>
      </c>
      <c r="F90" s="191" t="s">
        <v>140</v>
      </c>
      <c r="G90" s="178"/>
      <c r="H90" s="178"/>
      <c r="I90" s="181"/>
      <c r="J90" s="192">
        <f>BK90</f>
        <v>0</v>
      </c>
      <c r="K90" s="178"/>
      <c r="L90" s="183"/>
      <c r="M90" s="184"/>
      <c r="N90" s="185"/>
      <c r="O90" s="185"/>
      <c r="P90" s="186">
        <f>SUM(P91:P174)</f>
        <v>0</v>
      </c>
      <c r="Q90" s="185"/>
      <c r="R90" s="186">
        <f>SUM(R91:R174)</f>
        <v>31.331400000000002</v>
      </c>
      <c r="S90" s="185"/>
      <c r="T90" s="187">
        <f>SUM(T91:T174)</f>
        <v>0</v>
      </c>
      <c r="AR90" s="188" t="s">
        <v>80</v>
      </c>
      <c r="AT90" s="189" t="s">
        <v>72</v>
      </c>
      <c r="AU90" s="189" t="s">
        <v>80</v>
      </c>
      <c r="AY90" s="188" t="s">
        <v>138</v>
      </c>
      <c r="BK90" s="190">
        <f>SUM(BK91:BK174)</f>
        <v>0</v>
      </c>
    </row>
    <row r="91" spans="1:65" s="2" customFormat="1" ht="21.75" customHeight="1">
      <c r="A91" s="35"/>
      <c r="B91" s="36"/>
      <c r="C91" s="193" t="s">
        <v>80</v>
      </c>
      <c r="D91" s="193" t="s">
        <v>141</v>
      </c>
      <c r="E91" s="194" t="s">
        <v>142</v>
      </c>
      <c r="F91" s="195" t="s">
        <v>143</v>
      </c>
      <c r="G91" s="196" t="s">
        <v>144</v>
      </c>
      <c r="H91" s="197">
        <v>1.0720000000000001</v>
      </c>
      <c r="I91" s="198"/>
      <c r="J91" s="199">
        <f>ROUND(I91*H91,2)</f>
        <v>0</v>
      </c>
      <c r="K91" s="195" t="s">
        <v>145</v>
      </c>
      <c r="L91" s="40"/>
      <c r="M91" s="200" t="s">
        <v>19</v>
      </c>
      <c r="N91" s="201" t="s">
        <v>44</v>
      </c>
      <c r="O91" s="65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146</v>
      </c>
      <c r="AT91" s="204" t="s">
        <v>141</v>
      </c>
      <c r="AU91" s="204" t="s">
        <v>82</v>
      </c>
      <c r="AY91" s="18" t="s">
        <v>138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80</v>
      </c>
      <c r="BK91" s="205">
        <f>ROUND(I91*H91,2)</f>
        <v>0</v>
      </c>
      <c r="BL91" s="18" t="s">
        <v>146</v>
      </c>
      <c r="BM91" s="204" t="s">
        <v>678</v>
      </c>
    </row>
    <row r="92" spans="1:65" s="2" customFormat="1" ht="29.25">
      <c r="A92" s="35"/>
      <c r="B92" s="36"/>
      <c r="C92" s="37"/>
      <c r="D92" s="206" t="s">
        <v>148</v>
      </c>
      <c r="E92" s="37"/>
      <c r="F92" s="207" t="s">
        <v>149</v>
      </c>
      <c r="G92" s="37"/>
      <c r="H92" s="37"/>
      <c r="I92" s="116"/>
      <c r="J92" s="37"/>
      <c r="K92" s="37"/>
      <c r="L92" s="40"/>
      <c r="M92" s="208"/>
      <c r="N92" s="209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148</v>
      </c>
      <c r="AU92" s="18" t="s">
        <v>82</v>
      </c>
    </row>
    <row r="93" spans="1:65" s="13" customFormat="1" ht="11.25">
      <c r="B93" s="210"/>
      <c r="C93" s="211"/>
      <c r="D93" s="206" t="s">
        <v>150</v>
      </c>
      <c r="E93" s="212" t="s">
        <v>19</v>
      </c>
      <c r="F93" s="213" t="s">
        <v>151</v>
      </c>
      <c r="G93" s="211"/>
      <c r="H93" s="214">
        <v>1.0720000000000001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150</v>
      </c>
      <c r="AU93" s="220" t="s">
        <v>82</v>
      </c>
      <c r="AV93" s="13" t="s">
        <v>82</v>
      </c>
      <c r="AW93" s="13" t="s">
        <v>35</v>
      </c>
      <c r="AX93" s="13" t="s">
        <v>73</v>
      </c>
      <c r="AY93" s="220" t="s">
        <v>138</v>
      </c>
    </row>
    <row r="94" spans="1:65" s="14" customFormat="1" ht="11.25">
      <c r="B94" s="221"/>
      <c r="C94" s="222"/>
      <c r="D94" s="206" t="s">
        <v>150</v>
      </c>
      <c r="E94" s="223" t="s">
        <v>19</v>
      </c>
      <c r="F94" s="224" t="s">
        <v>152</v>
      </c>
      <c r="G94" s="222"/>
      <c r="H94" s="225">
        <v>1.0720000000000001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AT94" s="231" t="s">
        <v>150</v>
      </c>
      <c r="AU94" s="231" t="s">
        <v>82</v>
      </c>
      <c r="AV94" s="14" t="s">
        <v>146</v>
      </c>
      <c r="AW94" s="14" t="s">
        <v>35</v>
      </c>
      <c r="AX94" s="14" t="s">
        <v>80</v>
      </c>
      <c r="AY94" s="231" t="s">
        <v>138</v>
      </c>
    </row>
    <row r="95" spans="1:65" s="2" customFormat="1" ht="21.75" customHeight="1">
      <c r="A95" s="35"/>
      <c r="B95" s="36"/>
      <c r="C95" s="232" t="s">
        <v>82</v>
      </c>
      <c r="D95" s="232" t="s">
        <v>153</v>
      </c>
      <c r="E95" s="233" t="s">
        <v>154</v>
      </c>
      <c r="F95" s="234" t="s">
        <v>155</v>
      </c>
      <c r="G95" s="235" t="s">
        <v>156</v>
      </c>
      <c r="H95" s="236">
        <v>1.7150000000000001</v>
      </c>
      <c r="I95" s="237"/>
      <c r="J95" s="238">
        <f>ROUND(I95*H95,2)</f>
        <v>0</v>
      </c>
      <c r="K95" s="234" t="s">
        <v>145</v>
      </c>
      <c r="L95" s="239"/>
      <c r="M95" s="240" t="s">
        <v>19</v>
      </c>
      <c r="N95" s="241" t="s">
        <v>44</v>
      </c>
      <c r="O95" s="65"/>
      <c r="P95" s="202">
        <f>O95*H95</f>
        <v>0</v>
      </c>
      <c r="Q95" s="202">
        <v>1</v>
      </c>
      <c r="R95" s="202">
        <f>Q95*H95</f>
        <v>1.7150000000000001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157</v>
      </c>
      <c r="AT95" s="204" t="s">
        <v>153</v>
      </c>
      <c r="AU95" s="204" t="s">
        <v>82</v>
      </c>
      <c r="AY95" s="18" t="s">
        <v>138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80</v>
      </c>
      <c r="BK95" s="205">
        <f>ROUND(I95*H95,2)</f>
        <v>0</v>
      </c>
      <c r="BL95" s="18" t="s">
        <v>146</v>
      </c>
      <c r="BM95" s="204" t="s">
        <v>679</v>
      </c>
    </row>
    <row r="96" spans="1:65" s="2" customFormat="1" ht="11.25">
      <c r="A96" s="35"/>
      <c r="B96" s="36"/>
      <c r="C96" s="37"/>
      <c r="D96" s="206" t="s">
        <v>148</v>
      </c>
      <c r="E96" s="37"/>
      <c r="F96" s="207" t="s">
        <v>155</v>
      </c>
      <c r="G96" s="37"/>
      <c r="H96" s="37"/>
      <c r="I96" s="116"/>
      <c r="J96" s="37"/>
      <c r="K96" s="37"/>
      <c r="L96" s="40"/>
      <c r="M96" s="208"/>
      <c r="N96" s="20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148</v>
      </c>
      <c r="AU96" s="18" t="s">
        <v>82</v>
      </c>
    </row>
    <row r="97" spans="1:65" s="13" customFormat="1" ht="11.25">
      <c r="B97" s="210"/>
      <c r="C97" s="211"/>
      <c r="D97" s="206" t="s">
        <v>150</v>
      </c>
      <c r="E97" s="212" t="s">
        <v>19</v>
      </c>
      <c r="F97" s="213" t="s">
        <v>159</v>
      </c>
      <c r="G97" s="211"/>
      <c r="H97" s="214">
        <v>1.7150000000000001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150</v>
      </c>
      <c r="AU97" s="220" t="s">
        <v>82</v>
      </c>
      <c r="AV97" s="13" t="s">
        <v>82</v>
      </c>
      <c r="AW97" s="13" t="s">
        <v>35</v>
      </c>
      <c r="AX97" s="13" t="s">
        <v>73</v>
      </c>
      <c r="AY97" s="220" t="s">
        <v>138</v>
      </c>
    </row>
    <row r="98" spans="1:65" s="14" customFormat="1" ht="11.25">
      <c r="B98" s="221"/>
      <c r="C98" s="222"/>
      <c r="D98" s="206" t="s">
        <v>150</v>
      </c>
      <c r="E98" s="223" t="s">
        <v>19</v>
      </c>
      <c r="F98" s="224" t="s">
        <v>152</v>
      </c>
      <c r="G98" s="222"/>
      <c r="H98" s="225">
        <v>1.7150000000000001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AT98" s="231" t="s">
        <v>150</v>
      </c>
      <c r="AU98" s="231" t="s">
        <v>82</v>
      </c>
      <c r="AV98" s="14" t="s">
        <v>146</v>
      </c>
      <c r="AW98" s="14" t="s">
        <v>35</v>
      </c>
      <c r="AX98" s="14" t="s">
        <v>80</v>
      </c>
      <c r="AY98" s="231" t="s">
        <v>138</v>
      </c>
    </row>
    <row r="99" spans="1:65" s="2" customFormat="1" ht="21.75" customHeight="1">
      <c r="A99" s="35"/>
      <c r="B99" s="36"/>
      <c r="C99" s="232" t="s">
        <v>160</v>
      </c>
      <c r="D99" s="232" t="s">
        <v>153</v>
      </c>
      <c r="E99" s="233" t="s">
        <v>192</v>
      </c>
      <c r="F99" s="234" t="s">
        <v>193</v>
      </c>
      <c r="G99" s="235" t="s">
        <v>156</v>
      </c>
      <c r="H99" s="236">
        <v>29.602</v>
      </c>
      <c r="I99" s="237"/>
      <c r="J99" s="238">
        <f>ROUND(I99*H99,2)</f>
        <v>0</v>
      </c>
      <c r="K99" s="234" t="s">
        <v>145</v>
      </c>
      <c r="L99" s="239"/>
      <c r="M99" s="240" t="s">
        <v>19</v>
      </c>
      <c r="N99" s="241" t="s">
        <v>44</v>
      </c>
      <c r="O99" s="65"/>
      <c r="P99" s="202">
        <f>O99*H99</f>
        <v>0</v>
      </c>
      <c r="Q99" s="202">
        <v>1</v>
      </c>
      <c r="R99" s="202">
        <f>Q99*H99</f>
        <v>29.602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157</v>
      </c>
      <c r="AT99" s="204" t="s">
        <v>153</v>
      </c>
      <c r="AU99" s="204" t="s">
        <v>82</v>
      </c>
      <c r="AY99" s="18" t="s">
        <v>138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80</v>
      </c>
      <c r="BK99" s="205">
        <f>ROUND(I99*H99,2)</f>
        <v>0</v>
      </c>
      <c r="BL99" s="18" t="s">
        <v>146</v>
      </c>
      <c r="BM99" s="204" t="s">
        <v>680</v>
      </c>
    </row>
    <row r="100" spans="1:65" s="2" customFormat="1" ht="11.25">
      <c r="A100" s="35"/>
      <c r="B100" s="36"/>
      <c r="C100" s="37"/>
      <c r="D100" s="206" t="s">
        <v>148</v>
      </c>
      <c r="E100" s="37"/>
      <c r="F100" s="207" t="s">
        <v>193</v>
      </c>
      <c r="G100" s="37"/>
      <c r="H100" s="37"/>
      <c r="I100" s="116"/>
      <c r="J100" s="37"/>
      <c r="K100" s="37"/>
      <c r="L100" s="40"/>
      <c r="M100" s="208"/>
      <c r="N100" s="20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148</v>
      </c>
      <c r="AU100" s="18" t="s">
        <v>82</v>
      </c>
    </row>
    <row r="101" spans="1:65" s="15" customFormat="1" ht="11.25">
      <c r="B101" s="243"/>
      <c r="C101" s="244"/>
      <c r="D101" s="206" t="s">
        <v>150</v>
      </c>
      <c r="E101" s="245" t="s">
        <v>19</v>
      </c>
      <c r="F101" s="246" t="s">
        <v>195</v>
      </c>
      <c r="G101" s="244"/>
      <c r="H101" s="245" t="s">
        <v>19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150</v>
      </c>
      <c r="AU101" s="252" t="s">
        <v>82</v>
      </c>
      <c r="AV101" s="15" t="s">
        <v>80</v>
      </c>
      <c r="AW101" s="15" t="s">
        <v>35</v>
      </c>
      <c r="AX101" s="15" t="s">
        <v>73</v>
      </c>
      <c r="AY101" s="252" t="s">
        <v>138</v>
      </c>
    </row>
    <row r="102" spans="1:65" s="13" customFormat="1" ht="11.25">
      <c r="B102" s="210"/>
      <c r="C102" s="211"/>
      <c r="D102" s="206" t="s">
        <v>150</v>
      </c>
      <c r="E102" s="212" t="s">
        <v>19</v>
      </c>
      <c r="F102" s="213" t="s">
        <v>196</v>
      </c>
      <c r="G102" s="211"/>
      <c r="H102" s="214">
        <v>29.602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150</v>
      </c>
      <c r="AU102" s="220" t="s">
        <v>82</v>
      </c>
      <c r="AV102" s="13" t="s">
        <v>82</v>
      </c>
      <c r="AW102" s="13" t="s">
        <v>35</v>
      </c>
      <c r="AX102" s="13" t="s">
        <v>73</v>
      </c>
      <c r="AY102" s="220" t="s">
        <v>138</v>
      </c>
    </row>
    <row r="103" spans="1:65" s="14" customFormat="1" ht="11.25">
      <c r="B103" s="221"/>
      <c r="C103" s="222"/>
      <c r="D103" s="206" t="s">
        <v>150</v>
      </c>
      <c r="E103" s="223" t="s">
        <v>19</v>
      </c>
      <c r="F103" s="224" t="s">
        <v>152</v>
      </c>
      <c r="G103" s="222"/>
      <c r="H103" s="225">
        <v>29.602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AT103" s="231" t="s">
        <v>150</v>
      </c>
      <c r="AU103" s="231" t="s">
        <v>82</v>
      </c>
      <c r="AV103" s="14" t="s">
        <v>146</v>
      </c>
      <c r="AW103" s="14" t="s">
        <v>35</v>
      </c>
      <c r="AX103" s="14" t="s">
        <v>80</v>
      </c>
      <c r="AY103" s="231" t="s">
        <v>138</v>
      </c>
    </row>
    <row r="104" spans="1:65" s="2" customFormat="1" ht="21.75" customHeight="1">
      <c r="A104" s="35"/>
      <c r="B104" s="36"/>
      <c r="C104" s="193" t="s">
        <v>146</v>
      </c>
      <c r="D104" s="193" t="s">
        <v>141</v>
      </c>
      <c r="E104" s="194" t="s">
        <v>161</v>
      </c>
      <c r="F104" s="195" t="s">
        <v>162</v>
      </c>
      <c r="G104" s="196" t="s">
        <v>144</v>
      </c>
      <c r="H104" s="197">
        <v>17.413</v>
      </c>
      <c r="I104" s="198"/>
      <c r="J104" s="199">
        <f>ROUND(I104*H104,2)</f>
        <v>0</v>
      </c>
      <c r="K104" s="195" t="s">
        <v>145</v>
      </c>
      <c r="L104" s="40"/>
      <c r="M104" s="200" t="s">
        <v>19</v>
      </c>
      <c r="N104" s="201" t="s">
        <v>44</v>
      </c>
      <c r="O104" s="65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146</v>
      </c>
      <c r="AT104" s="204" t="s">
        <v>141</v>
      </c>
      <c r="AU104" s="204" t="s">
        <v>82</v>
      </c>
      <c r="AY104" s="18" t="s">
        <v>138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80</v>
      </c>
      <c r="BK104" s="205">
        <f>ROUND(I104*H104,2)</f>
        <v>0</v>
      </c>
      <c r="BL104" s="18" t="s">
        <v>146</v>
      </c>
      <c r="BM104" s="204" t="s">
        <v>681</v>
      </c>
    </row>
    <row r="105" spans="1:65" s="2" customFormat="1" ht="39">
      <c r="A105" s="35"/>
      <c r="B105" s="36"/>
      <c r="C105" s="37"/>
      <c r="D105" s="206" t="s">
        <v>148</v>
      </c>
      <c r="E105" s="37"/>
      <c r="F105" s="207" t="s">
        <v>164</v>
      </c>
      <c r="G105" s="37"/>
      <c r="H105" s="37"/>
      <c r="I105" s="116"/>
      <c r="J105" s="37"/>
      <c r="K105" s="37"/>
      <c r="L105" s="40"/>
      <c r="M105" s="208"/>
      <c r="N105" s="209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148</v>
      </c>
      <c r="AU105" s="18" t="s">
        <v>82</v>
      </c>
    </row>
    <row r="106" spans="1:65" s="2" customFormat="1" ht="48.75">
      <c r="A106" s="35"/>
      <c r="B106" s="36"/>
      <c r="C106" s="37"/>
      <c r="D106" s="206" t="s">
        <v>165</v>
      </c>
      <c r="E106" s="37"/>
      <c r="F106" s="242" t="s">
        <v>166</v>
      </c>
      <c r="G106" s="37"/>
      <c r="H106" s="37"/>
      <c r="I106" s="116"/>
      <c r="J106" s="37"/>
      <c r="K106" s="37"/>
      <c r="L106" s="40"/>
      <c r="M106" s="208"/>
      <c r="N106" s="20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165</v>
      </c>
      <c r="AU106" s="18" t="s">
        <v>82</v>
      </c>
    </row>
    <row r="107" spans="1:65" s="13" customFormat="1" ht="11.25">
      <c r="B107" s="210"/>
      <c r="C107" s="211"/>
      <c r="D107" s="206" t="s">
        <v>150</v>
      </c>
      <c r="E107" s="212" t="s">
        <v>19</v>
      </c>
      <c r="F107" s="213" t="s">
        <v>167</v>
      </c>
      <c r="G107" s="211"/>
      <c r="H107" s="214">
        <v>17.413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150</v>
      </c>
      <c r="AU107" s="220" t="s">
        <v>82</v>
      </c>
      <c r="AV107" s="13" t="s">
        <v>82</v>
      </c>
      <c r="AW107" s="13" t="s">
        <v>35</v>
      </c>
      <c r="AX107" s="13" t="s">
        <v>73</v>
      </c>
      <c r="AY107" s="220" t="s">
        <v>138</v>
      </c>
    </row>
    <row r="108" spans="1:65" s="14" customFormat="1" ht="11.25">
      <c r="B108" s="221"/>
      <c r="C108" s="222"/>
      <c r="D108" s="206" t="s">
        <v>150</v>
      </c>
      <c r="E108" s="223" t="s">
        <v>19</v>
      </c>
      <c r="F108" s="224" t="s">
        <v>152</v>
      </c>
      <c r="G108" s="222"/>
      <c r="H108" s="225">
        <v>17.413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150</v>
      </c>
      <c r="AU108" s="231" t="s">
        <v>82</v>
      </c>
      <c r="AV108" s="14" t="s">
        <v>146</v>
      </c>
      <c r="AW108" s="14" t="s">
        <v>35</v>
      </c>
      <c r="AX108" s="14" t="s">
        <v>80</v>
      </c>
      <c r="AY108" s="231" t="s">
        <v>138</v>
      </c>
    </row>
    <row r="109" spans="1:65" s="2" customFormat="1" ht="21.75" customHeight="1">
      <c r="A109" s="35"/>
      <c r="B109" s="36"/>
      <c r="C109" s="193" t="s">
        <v>139</v>
      </c>
      <c r="D109" s="193" t="s">
        <v>141</v>
      </c>
      <c r="E109" s="194" t="s">
        <v>168</v>
      </c>
      <c r="F109" s="195" t="s">
        <v>169</v>
      </c>
      <c r="G109" s="196" t="s">
        <v>170</v>
      </c>
      <c r="H109" s="197">
        <v>31.2</v>
      </c>
      <c r="I109" s="198"/>
      <c r="J109" s="199">
        <f>ROUND(I109*H109,2)</f>
        <v>0</v>
      </c>
      <c r="K109" s="195" t="s">
        <v>145</v>
      </c>
      <c r="L109" s="40"/>
      <c r="M109" s="200" t="s">
        <v>19</v>
      </c>
      <c r="N109" s="201" t="s">
        <v>44</v>
      </c>
      <c r="O109" s="65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146</v>
      </c>
      <c r="AT109" s="204" t="s">
        <v>141</v>
      </c>
      <c r="AU109" s="204" t="s">
        <v>82</v>
      </c>
      <c r="AY109" s="18" t="s">
        <v>138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80</v>
      </c>
      <c r="BK109" s="205">
        <f>ROUND(I109*H109,2)</f>
        <v>0</v>
      </c>
      <c r="BL109" s="18" t="s">
        <v>146</v>
      </c>
      <c r="BM109" s="204" t="s">
        <v>682</v>
      </c>
    </row>
    <row r="110" spans="1:65" s="2" customFormat="1" ht="19.5">
      <c r="A110" s="35"/>
      <c r="B110" s="36"/>
      <c r="C110" s="37"/>
      <c r="D110" s="206" t="s">
        <v>148</v>
      </c>
      <c r="E110" s="37"/>
      <c r="F110" s="207" t="s">
        <v>172</v>
      </c>
      <c r="G110" s="37"/>
      <c r="H110" s="37"/>
      <c r="I110" s="116"/>
      <c r="J110" s="37"/>
      <c r="K110" s="37"/>
      <c r="L110" s="40"/>
      <c r="M110" s="208"/>
      <c r="N110" s="209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148</v>
      </c>
      <c r="AU110" s="18" t="s">
        <v>82</v>
      </c>
    </row>
    <row r="111" spans="1:65" s="2" customFormat="1" ht="29.25">
      <c r="A111" s="35"/>
      <c r="B111" s="36"/>
      <c r="C111" s="37"/>
      <c r="D111" s="206" t="s">
        <v>165</v>
      </c>
      <c r="E111" s="37"/>
      <c r="F111" s="242" t="s">
        <v>173</v>
      </c>
      <c r="G111" s="37"/>
      <c r="H111" s="37"/>
      <c r="I111" s="116"/>
      <c r="J111" s="37"/>
      <c r="K111" s="37"/>
      <c r="L111" s="40"/>
      <c r="M111" s="208"/>
      <c r="N111" s="209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165</v>
      </c>
      <c r="AU111" s="18" t="s">
        <v>82</v>
      </c>
    </row>
    <row r="112" spans="1:65" s="13" customFormat="1" ht="11.25">
      <c r="B112" s="210"/>
      <c r="C112" s="211"/>
      <c r="D112" s="206" t="s">
        <v>150</v>
      </c>
      <c r="E112" s="212" t="s">
        <v>19</v>
      </c>
      <c r="F112" s="213" t="s">
        <v>174</v>
      </c>
      <c r="G112" s="211"/>
      <c r="H112" s="214">
        <v>31.2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150</v>
      </c>
      <c r="AU112" s="220" t="s">
        <v>82</v>
      </c>
      <c r="AV112" s="13" t="s">
        <v>82</v>
      </c>
      <c r="AW112" s="13" t="s">
        <v>35</v>
      </c>
      <c r="AX112" s="13" t="s">
        <v>73</v>
      </c>
      <c r="AY112" s="220" t="s">
        <v>138</v>
      </c>
    </row>
    <row r="113" spans="1:65" s="14" customFormat="1" ht="11.25">
      <c r="B113" s="221"/>
      <c r="C113" s="222"/>
      <c r="D113" s="206" t="s">
        <v>150</v>
      </c>
      <c r="E113" s="223" t="s">
        <v>19</v>
      </c>
      <c r="F113" s="224" t="s">
        <v>152</v>
      </c>
      <c r="G113" s="222"/>
      <c r="H113" s="225">
        <v>31.2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150</v>
      </c>
      <c r="AU113" s="231" t="s">
        <v>82</v>
      </c>
      <c r="AV113" s="14" t="s">
        <v>146</v>
      </c>
      <c r="AW113" s="14" t="s">
        <v>35</v>
      </c>
      <c r="AX113" s="14" t="s">
        <v>80</v>
      </c>
      <c r="AY113" s="231" t="s">
        <v>138</v>
      </c>
    </row>
    <row r="114" spans="1:65" s="2" customFormat="1" ht="21.75" customHeight="1">
      <c r="A114" s="35"/>
      <c r="B114" s="36"/>
      <c r="C114" s="232" t="s">
        <v>180</v>
      </c>
      <c r="D114" s="232" t="s">
        <v>153</v>
      </c>
      <c r="E114" s="233" t="s">
        <v>175</v>
      </c>
      <c r="F114" s="234" t="s">
        <v>176</v>
      </c>
      <c r="G114" s="235" t="s">
        <v>177</v>
      </c>
      <c r="H114" s="236">
        <v>40</v>
      </c>
      <c r="I114" s="237"/>
      <c r="J114" s="238">
        <f>ROUND(I114*H114,2)</f>
        <v>0</v>
      </c>
      <c r="K114" s="234" t="s">
        <v>145</v>
      </c>
      <c r="L114" s="239"/>
      <c r="M114" s="240" t="s">
        <v>19</v>
      </c>
      <c r="N114" s="241" t="s">
        <v>44</v>
      </c>
      <c r="O114" s="65"/>
      <c r="P114" s="202">
        <f>O114*H114</f>
        <v>0</v>
      </c>
      <c r="Q114" s="202">
        <v>1.8000000000000001E-4</v>
      </c>
      <c r="R114" s="202">
        <f>Q114*H114</f>
        <v>7.2000000000000007E-3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157</v>
      </c>
      <c r="AT114" s="204" t="s">
        <v>153</v>
      </c>
      <c r="AU114" s="204" t="s">
        <v>82</v>
      </c>
      <c r="AY114" s="18" t="s">
        <v>138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80</v>
      </c>
      <c r="BK114" s="205">
        <f>ROUND(I114*H114,2)</f>
        <v>0</v>
      </c>
      <c r="BL114" s="18" t="s">
        <v>146</v>
      </c>
      <c r="BM114" s="204" t="s">
        <v>683</v>
      </c>
    </row>
    <row r="115" spans="1:65" s="2" customFormat="1" ht="11.25">
      <c r="A115" s="35"/>
      <c r="B115" s="36"/>
      <c r="C115" s="37"/>
      <c r="D115" s="206" t="s">
        <v>148</v>
      </c>
      <c r="E115" s="37"/>
      <c r="F115" s="207" t="s">
        <v>176</v>
      </c>
      <c r="G115" s="37"/>
      <c r="H115" s="37"/>
      <c r="I115" s="116"/>
      <c r="J115" s="37"/>
      <c r="K115" s="37"/>
      <c r="L115" s="40"/>
      <c r="M115" s="208"/>
      <c r="N115" s="209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148</v>
      </c>
      <c r="AU115" s="18" t="s">
        <v>82</v>
      </c>
    </row>
    <row r="116" spans="1:65" s="13" customFormat="1" ht="11.25">
      <c r="B116" s="210"/>
      <c r="C116" s="211"/>
      <c r="D116" s="206" t="s">
        <v>150</v>
      </c>
      <c r="E116" s="212" t="s">
        <v>19</v>
      </c>
      <c r="F116" s="213" t="s">
        <v>179</v>
      </c>
      <c r="G116" s="211"/>
      <c r="H116" s="214">
        <v>40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150</v>
      </c>
      <c r="AU116" s="220" t="s">
        <v>82</v>
      </c>
      <c r="AV116" s="13" t="s">
        <v>82</v>
      </c>
      <c r="AW116" s="13" t="s">
        <v>35</v>
      </c>
      <c r="AX116" s="13" t="s">
        <v>73</v>
      </c>
      <c r="AY116" s="220" t="s">
        <v>138</v>
      </c>
    </row>
    <row r="117" spans="1:65" s="14" customFormat="1" ht="11.25">
      <c r="B117" s="221"/>
      <c r="C117" s="222"/>
      <c r="D117" s="206" t="s">
        <v>150</v>
      </c>
      <c r="E117" s="223" t="s">
        <v>19</v>
      </c>
      <c r="F117" s="224" t="s">
        <v>152</v>
      </c>
      <c r="G117" s="222"/>
      <c r="H117" s="225">
        <v>40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AT117" s="231" t="s">
        <v>150</v>
      </c>
      <c r="AU117" s="231" t="s">
        <v>82</v>
      </c>
      <c r="AV117" s="14" t="s">
        <v>146</v>
      </c>
      <c r="AW117" s="14" t="s">
        <v>35</v>
      </c>
      <c r="AX117" s="14" t="s">
        <v>80</v>
      </c>
      <c r="AY117" s="231" t="s">
        <v>138</v>
      </c>
    </row>
    <row r="118" spans="1:65" s="2" customFormat="1" ht="21.75" customHeight="1">
      <c r="A118" s="35"/>
      <c r="B118" s="36"/>
      <c r="C118" s="232" t="s">
        <v>185</v>
      </c>
      <c r="D118" s="232" t="s">
        <v>153</v>
      </c>
      <c r="E118" s="233" t="s">
        <v>181</v>
      </c>
      <c r="F118" s="234" t="s">
        <v>182</v>
      </c>
      <c r="G118" s="235" t="s">
        <v>177</v>
      </c>
      <c r="H118" s="236">
        <v>80</v>
      </c>
      <c r="I118" s="237"/>
      <c r="J118" s="238">
        <f>ROUND(I118*H118,2)</f>
        <v>0</v>
      </c>
      <c r="K118" s="234" t="s">
        <v>145</v>
      </c>
      <c r="L118" s="239"/>
      <c r="M118" s="240" t="s">
        <v>19</v>
      </c>
      <c r="N118" s="241" t="s">
        <v>44</v>
      </c>
      <c r="O118" s="65"/>
      <c r="P118" s="202">
        <f>O118*H118</f>
        <v>0</v>
      </c>
      <c r="Q118" s="202">
        <v>9.0000000000000006E-5</v>
      </c>
      <c r="R118" s="202">
        <f>Q118*H118</f>
        <v>7.2000000000000007E-3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157</v>
      </c>
      <c r="AT118" s="204" t="s">
        <v>153</v>
      </c>
      <c r="AU118" s="204" t="s">
        <v>82</v>
      </c>
      <c r="AY118" s="18" t="s">
        <v>138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80</v>
      </c>
      <c r="BK118" s="205">
        <f>ROUND(I118*H118,2)</f>
        <v>0</v>
      </c>
      <c r="BL118" s="18" t="s">
        <v>146</v>
      </c>
      <c r="BM118" s="204" t="s">
        <v>684</v>
      </c>
    </row>
    <row r="119" spans="1:65" s="2" customFormat="1" ht="11.25">
      <c r="A119" s="35"/>
      <c r="B119" s="36"/>
      <c r="C119" s="37"/>
      <c r="D119" s="206" t="s">
        <v>148</v>
      </c>
      <c r="E119" s="37"/>
      <c r="F119" s="207" t="s">
        <v>182</v>
      </c>
      <c r="G119" s="37"/>
      <c r="H119" s="37"/>
      <c r="I119" s="116"/>
      <c r="J119" s="37"/>
      <c r="K119" s="37"/>
      <c r="L119" s="40"/>
      <c r="M119" s="208"/>
      <c r="N119" s="209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148</v>
      </c>
      <c r="AU119" s="18" t="s">
        <v>82</v>
      </c>
    </row>
    <row r="120" spans="1:65" s="13" customFormat="1" ht="11.25">
      <c r="B120" s="210"/>
      <c r="C120" s="211"/>
      <c r="D120" s="206" t="s">
        <v>150</v>
      </c>
      <c r="E120" s="212" t="s">
        <v>19</v>
      </c>
      <c r="F120" s="213" t="s">
        <v>184</v>
      </c>
      <c r="G120" s="211"/>
      <c r="H120" s="214">
        <v>80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150</v>
      </c>
      <c r="AU120" s="220" t="s">
        <v>82</v>
      </c>
      <c r="AV120" s="13" t="s">
        <v>82</v>
      </c>
      <c r="AW120" s="13" t="s">
        <v>35</v>
      </c>
      <c r="AX120" s="13" t="s">
        <v>73</v>
      </c>
      <c r="AY120" s="220" t="s">
        <v>138</v>
      </c>
    </row>
    <row r="121" spans="1:65" s="14" customFormat="1" ht="11.25">
      <c r="B121" s="221"/>
      <c r="C121" s="222"/>
      <c r="D121" s="206" t="s">
        <v>150</v>
      </c>
      <c r="E121" s="223" t="s">
        <v>19</v>
      </c>
      <c r="F121" s="224" t="s">
        <v>152</v>
      </c>
      <c r="G121" s="222"/>
      <c r="H121" s="225">
        <v>80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150</v>
      </c>
      <c r="AU121" s="231" t="s">
        <v>82</v>
      </c>
      <c r="AV121" s="14" t="s">
        <v>146</v>
      </c>
      <c r="AW121" s="14" t="s">
        <v>35</v>
      </c>
      <c r="AX121" s="14" t="s">
        <v>80</v>
      </c>
      <c r="AY121" s="231" t="s">
        <v>138</v>
      </c>
    </row>
    <row r="122" spans="1:65" s="2" customFormat="1" ht="21.75" customHeight="1">
      <c r="A122" s="35"/>
      <c r="B122" s="36"/>
      <c r="C122" s="193" t="s">
        <v>157</v>
      </c>
      <c r="D122" s="193" t="s">
        <v>141</v>
      </c>
      <c r="E122" s="194" t="s">
        <v>200</v>
      </c>
      <c r="F122" s="195" t="s">
        <v>201</v>
      </c>
      <c r="G122" s="196" t="s">
        <v>202</v>
      </c>
      <c r="H122" s="197">
        <v>8.0000000000000002E-3</v>
      </c>
      <c r="I122" s="198"/>
      <c r="J122" s="199">
        <f>ROUND(I122*H122,2)</f>
        <v>0</v>
      </c>
      <c r="K122" s="195" t="s">
        <v>145</v>
      </c>
      <c r="L122" s="40"/>
      <c r="M122" s="200" t="s">
        <v>19</v>
      </c>
      <c r="N122" s="201" t="s">
        <v>44</v>
      </c>
      <c r="O122" s="65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146</v>
      </c>
      <c r="AT122" s="204" t="s">
        <v>141</v>
      </c>
      <c r="AU122" s="204" t="s">
        <v>82</v>
      </c>
      <c r="AY122" s="18" t="s">
        <v>138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80</v>
      </c>
      <c r="BK122" s="205">
        <f>ROUND(I122*H122,2)</f>
        <v>0</v>
      </c>
      <c r="BL122" s="18" t="s">
        <v>146</v>
      </c>
      <c r="BM122" s="204" t="s">
        <v>685</v>
      </c>
    </row>
    <row r="123" spans="1:65" s="2" customFormat="1" ht="29.25">
      <c r="A123" s="35"/>
      <c r="B123" s="36"/>
      <c r="C123" s="37"/>
      <c r="D123" s="206" t="s">
        <v>148</v>
      </c>
      <c r="E123" s="37"/>
      <c r="F123" s="207" t="s">
        <v>204</v>
      </c>
      <c r="G123" s="37"/>
      <c r="H123" s="37"/>
      <c r="I123" s="116"/>
      <c r="J123" s="37"/>
      <c r="K123" s="37"/>
      <c r="L123" s="40"/>
      <c r="M123" s="208"/>
      <c r="N123" s="209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148</v>
      </c>
      <c r="AU123" s="18" t="s">
        <v>82</v>
      </c>
    </row>
    <row r="124" spans="1:65" s="2" customFormat="1" ht="29.25">
      <c r="A124" s="35"/>
      <c r="B124" s="36"/>
      <c r="C124" s="37"/>
      <c r="D124" s="206" t="s">
        <v>165</v>
      </c>
      <c r="E124" s="37"/>
      <c r="F124" s="242" t="s">
        <v>205</v>
      </c>
      <c r="G124" s="37"/>
      <c r="H124" s="37"/>
      <c r="I124" s="116"/>
      <c r="J124" s="37"/>
      <c r="K124" s="37"/>
      <c r="L124" s="40"/>
      <c r="M124" s="208"/>
      <c r="N124" s="209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165</v>
      </c>
      <c r="AU124" s="18" t="s">
        <v>82</v>
      </c>
    </row>
    <row r="125" spans="1:65" s="13" customFormat="1" ht="11.25">
      <c r="B125" s="210"/>
      <c r="C125" s="211"/>
      <c r="D125" s="206" t="s">
        <v>150</v>
      </c>
      <c r="E125" s="212" t="s">
        <v>19</v>
      </c>
      <c r="F125" s="213" t="s">
        <v>206</v>
      </c>
      <c r="G125" s="211"/>
      <c r="H125" s="214">
        <v>8.0000000000000002E-3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150</v>
      </c>
      <c r="AU125" s="220" t="s">
        <v>82</v>
      </c>
      <c r="AV125" s="13" t="s">
        <v>82</v>
      </c>
      <c r="AW125" s="13" t="s">
        <v>35</v>
      </c>
      <c r="AX125" s="13" t="s">
        <v>73</v>
      </c>
      <c r="AY125" s="220" t="s">
        <v>138</v>
      </c>
    </row>
    <row r="126" spans="1:65" s="14" customFormat="1" ht="11.25">
      <c r="B126" s="221"/>
      <c r="C126" s="222"/>
      <c r="D126" s="206" t="s">
        <v>150</v>
      </c>
      <c r="E126" s="223" t="s">
        <v>19</v>
      </c>
      <c r="F126" s="224" t="s">
        <v>152</v>
      </c>
      <c r="G126" s="222"/>
      <c r="H126" s="225">
        <v>8.0000000000000002E-3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150</v>
      </c>
      <c r="AU126" s="231" t="s">
        <v>82</v>
      </c>
      <c r="AV126" s="14" t="s">
        <v>146</v>
      </c>
      <c r="AW126" s="14" t="s">
        <v>35</v>
      </c>
      <c r="AX126" s="14" t="s">
        <v>80</v>
      </c>
      <c r="AY126" s="231" t="s">
        <v>138</v>
      </c>
    </row>
    <row r="127" spans="1:65" s="2" customFormat="1" ht="21.75" customHeight="1">
      <c r="A127" s="35"/>
      <c r="B127" s="36"/>
      <c r="C127" s="193" t="s">
        <v>199</v>
      </c>
      <c r="D127" s="193" t="s">
        <v>141</v>
      </c>
      <c r="E127" s="194" t="s">
        <v>208</v>
      </c>
      <c r="F127" s="195" t="s">
        <v>209</v>
      </c>
      <c r="G127" s="196" t="s">
        <v>202</v>
      </c>
      <c r="H127" s="197">
        <v>8.0000000000000002E-3</v>
      </c>
      <c r="I127" s="198"/>
      <c r="J127" s="199">
        <f>ROUND(I127*H127,2)</f>
        <v>0</v>
      </c>
      <c r="K127" s="195" t="s">
        <v>145</v>
      </c>
      <c r="L127" s="40"/>
      <c r="M127" s="200" t="s">
        <v>19</v>
      </c>
      <c r="N127" s="201" t="s">
        <v>44</v>
      </c>
      <c r="O127" s="65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146</v>
      </c>
      <c r="AT127" s="204" t="s">
        <v>141</v>
      </c>
      <c r="AU127" s="204" t="s">
        <v>82</v>
      </c>
      <c r="AY127" s="18" t="s">
        <v>138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80</v>
      </c>
      <c r="BK127" s="205">
        <f>ROUND(I127*H127,2)</f>
        <v>0</v>
      </c>
      <c r="BL127" s="18" t="s">
        <v>146</v>
      </c>
      <c r="BM127" s="204" t="s">
        <v>686</v>
      </c>
    </row>
    <row r="128" spans="1:65" s="2" customFormat="1" ht="29.25">
      <c r="A128" s="35"/>
      <c r="B128" s="36"/>
      <c r="C128" s="37"/>
      <c r="D128" s="206" t="s">
        <v>148</v>
      </c>
      <c r="E128" s="37"/>
      <c r="F128" s="207" t="s">
        <v>211</v>
      </c>
      <c r="G128" s="37"/>
      <c r="H128" s="37"/>
      <c r="I128" s="116"/>
      <c r="J128" s="37"/>
      <c r="K128" s="37"/>
      <c r="L128" s="40"/>
      <c r="M128" s="208"/>
      <c r="N128" s="209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148</v>
      </c>
      <c r="AU128" s="18" t="s">
        <v>82</v>
      </c>
    </row>
    <row r="129" spans="1:65" s="2" customFormat="1" ht="29.25">
      <c r="A129" s="35"/>
      <c r="B129" s="36"/>
      <c r="C129" s="37"/>
      <c r="D129" s="206" t="s">
        <v>165</v>
      </c>
      <c r="E129" s="37"/>
      <c r="F129" s="242" t="s">
        <v>212</v>
      </c>
      <c r="G129" s="37"/>
      <c r="H129" s="37"/>
      <c r="I129" s="116"/>
      <c r="J129" s="37"/>
      <c r="K129" s="37"/>
      <c r="L129" s="40"/>
      <c r="M129" s="208"/>
      <c r="N129" s="209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165</v>
      </c>
      <c r="AU129" s="18" t="s">
        <v>82</v>
      </c>
    </row>
    <row r="130" spans="1:65" s="13" customFormat="1" ht="11.25">
      <c r="B130" s="210"/>
      <c r="C130" s="211"/>
      <c r="D130" s="206" t="s">
        <v>150</v>
      </c>
      <c r="E130" s="212" t="s">
        <v>19</v>
      </c>
      <c r="F130" s="213" t="s">
        <v>206</v>
      </c>
      <c r="G130" s="211"/>
      <c r="H130" s="214">
        <v>8.0000000000000002E-3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150</v>
      </c>
      <c r="AU130" s="220" t="s">
        <v>82</v>
      </c>
      <c r="AV130" s="13" t="s">
        <v>82</v>
      </c>
      <c r="AW130" s="13" t="s">
        <v>35</v>
      </c>
      <c r="AX130" s="13" t="s">
        <v>73</v>
      </c>
      <c r="AY130" s="220" t="s">
        <v>138</v>
      </c>
    </row>
    <row r="131" spans="1:65" s="14" customFormat="1" ht="11.25">
      <c r="B131" s="221"/>
      <c r="C131" s="222"/>
      <c r="D131" s="206" t="s">
        <v>150</v>
      </c>
      <c r="E131" s="223" t="s">
        <v>19</v>
      </c>
      <c r="F131" s="224" t="s">
        <v>152</v>
      </c>
      <c r="G131" s="222"/>
      <c r="H131" s="225">
        <v>8.0000000000000002E-3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150</v>
      </c>
      <c r="AU131" s="231" t="s">
        <v>82</v>
      </c>
      <c r="AV131" s="14" t="s">
        <v>146</v>
      </c>
      <c r="AW131" s="14" t="s">
        <v>35</v>
      </c>
      <c r="AX131" s="14" t="s">
        <v>80</v>
      </c>
      <c r="AY131" s="231" t="s">
        <v>138</v>
      </c>
    </row>
    <row r="132" spans="1:65" s="2" customFormat="1" ht="21.75" customHeight="1">
      <c r="A132" s="35"/>
      <c r="B132" s="36"/>
      <c r="C132" s="193" t="s">
        <v>207</v>
      </c>
      <c r="D132" s="193" t="s">
        <v>141</v>
      </c>
      <c r="E132" s="194" t="s">
        <v>214</v>
      </c>
      <c r="F132" s="195" t="s">
        <v>215</v>
      </c>
      <c r="G132" s="196" t="s">
        <v>216</v>
      </c>
      <c r="H132" s="197">
        <v>9</v>
      </c>
      <c r="I132" s="198"/>
      <c r="J132" s="199">
        <f>ROUND(I132*H132,2)</f>
        <v>0</v>
      </c>
      <c r="K132" s="195" t="s">
        <v>145</v>
      </c>
      <c r="L132" s="40"/>
      <c r="M132" s="200" t="s">
        <v>19</v>
      </c>
      <c r="N132" s="201" t="s">
        <v>44</v>
      </c>
      <c r="O132" s="65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146</v>
      </c>
      <c r="AT132" s="204" t="s">
        <v>141</v>
      </c>
      <c r="AU132" s="204" t="s">
        <v>82</v>
      </c>
      <c r="AY132" s="18" t="s">
        <v>138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80</v>
      </c>
      <c r="BK132" s="205">
        <f>ROUND(I132*H132,2)</f>
        <v>0</v>
      </c>
      <c r="BL132" s="18" t="s">
        <v>146</v>
      </c>
      <c r="BM132" s="204" t="s">
        <v>687</v>
      </c>
    </row>
    <row r="133" spans="1:65" s="2" customFormat="1" ht="39">
      <c r="A133" s="35"/>
      <c r="B133" s="36"/>
      <c r="C133" s="37"/>
      <c r="D133" s="206" t="s">
        <v>148</v>
      </c>
      <c r="E133" s="37"/>
      <c r="F133" s="207" t="s">
        <v>218</v>
      </c>
      <c r="G133" s="37"/>
      <c r="H133" s="37"/>
      <c r="I133" s="116"/>
      <c r="J133" s="37"/>
      <c r="K133" s="37"/>
      <c r="L133" s="40"/>
      <c r="M133" s="208"/>
      <c r="N133" s="209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148</v>
      </c>
      <c r="AU133" s="18" t="s">
        <v>82</v>
      </c>
    </row>
    <row r="134" spans="1:65" s="13" customFormat="1" ht="11.25">
      <c r="B134" s="210"/>
      <c r="C134" s="211"/>
      <c r="D134" s="206" t="s">
        <v>150</v>
      </c>
      <c r="E134" s="212" t="s">
        <v>19</v>
      </c>
      <c r="F134" s="213" t="s">
        <v>219</v>
      </c>
      <c r="G134" s="211"/>
      <c r="H134" s="214">
        <v>9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150</v>
      </c>
      <c r="AU134" s="220" t="s">
        <v>82</v>
      </c>
      <c r="AV134" s="13" t="s">
        <v>82</v>
      </c>
      <c r="AW134" s="13" t="s">
        <v>35</v>
      </c>
      <c r="AX134" s="13" t="s">
        <v>73</v>
      </c>
      <c r="AY134" s="220" t="s">
        <v>138</v>
      </c>
    </row>
    <row r="135" spans="1:65" s="14" customFormat="1" ht="11.25">
      <c r="B135" s="221"/>
      <c r="C135" s="222"/>
      <c r="D135" s="206" t="s">
        <v>150</v>
      </c>
      <c r="E135" s="223" t="s">
        <v>19</v>
      </c>
      <c r="F135" s="224" t="s">
        <v>152</v>
      </c>
      <c r="G135" s="222"/>
      <c r="H135" s="225">
        <v>9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150</v>
      </c>
      <c r="AU135" s="231" t="s">
        <v>82</v>
      </c>
      <c r="AV135" s="14" t="s">
        <v>146</v>
      </c>
      <c r="AW135" s="14" t="s">
        <v>35</v>
      </c>
      <c r="AX135" s="14" t="s">
        <v>80</v>
      </c>
      <c r="AY135" s="231" t="s">
        <v>138</v>
      </c>
    </row>
    <row r="136" spans="1:65" s="2" customFormat="1" ht="21.75" customHeight="1">
      <c r="A136" s="35"/>
      <c r="B136" s="36"/>
      <c r="C136" s="193" t="s">
        <v>213</v>
      </c>
      <c r="D136" s="193" t="s">
        <v>141</v>
      </c>
      <c r="E136" s="194" t="s">
        <v>221</v>
      </c>
      <c r="F136" s="195" t="s">
        <v>222</v>
      </c>
      <c r="G136" s="196" t="s">
        <v>177</v>
      </c>
      <c r="H136" s="197">
        <v>9</v>
      </c>
      <c r="I136" s="198"/>
      <c r="J136" s="199">
        <f>ROUND(I136*H136,2)</f>
        <v>0</v>
      </c>
      <c r="K136" s="195" t="s">
        <v>145</v>
      </c>
      <c r="L136" s="40"/>
      <c r="M136" s="200" t="s">
        <v>19</v>
      </c>
      <c r="N136" s="201" t="s">
        <v>44</v>
      </c>
      <c r="O136" s="65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146</v>
      </c>
      <c r="AT136" s="204" t="s">
        <v>141</v>
      </c>
      <c r="AU136" s="204" t="s">
        <v>82</v>
      </c>
      <c r="AY136" s="18" t="s">
        <v>138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8" t="s">
        <v>80</v>
      </c>
      <c r="BK136" s="205">
        <f>ROUND(I136*H136,2)</f>
        <v>0</v>
      </c>
      <c r="BL136" s="18" t="s">
        <v>146</v>
      </c>
      <c r="BM136" s="204" t="s">
        <v>688</v>
      </c>
    </row>
    <row r="137" spans="1:65" s="2" customFormat="1" ht="19.5">
      <c r="A137" s="35"/>
      <c r="B137" s="36"/>
      <c r="C137" s="37"/>
      <c r="D137" s="206" t="s">
        <v>148</v>
      </c>
      <c r="E137" s="37"/>
      <c r="F137" s="207" t="s">
        <v>224</v>
      </c>
      <c r="G137" s="37"/>
      <c r="H137" s="37"/>
      <c r="I137" s="116"/>
      <c r="J137" s="37"/>
      <c r="K137" s="37"/>
      <c r="L137" s="40"/>
      <c r="M137" s="208"/>
      <c r="N137" s="209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148</v>
      </c>
      <c r="AU137" s="18" t="s">
        <v>82</v>
      </c>
    </row>
    <row r="138" spans="1:65" s="2" customFormat="1" ht="19.5">
      <c r="A138" s="35"/>
      <c r="B138" s="36"/>
      <c r="C138" s="37"/>
      <c r="D138" s="206" t="s">
        <v>165</v>
      </c>
      <c r="E138" s="37"/>
      <c r="F138" s="242" t="s">
        <v>225</v>
      </c>
      <c r="G138" s="37"/>
      <c r="H138" s="37"/>
      <c r="I138" s="116"/>
      <c r="J138" s="37"/>
      <c r="K138" s="37"/>
      <c r="L138" s="40"/>
      <c r="M138" s="208"/>
      <c r="N138" s="209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165</v>
      </c>
      <c r="AU138" s="18" t="s">
        <v>82</v>
      </c>
    </row>
    <row r="139" spans="1:65" s="15" customFormat="1" ht="11.25">
      <c r="B139" s="243"/>
      <c r="C139" s="244"/>
      <c r="D139" s="206" t="s">
        <v>150</v>
      </c>
      <c r="E139" s="245" t="s">
        <v>19</v>
      </c>
      <c r="F139" s="246" t="s">
        <v>226</v>
      </c>
      <c r="G139" s="244"/>
      <c r="H139" s="245" t="s">
        <v>19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150</v>
      </c>
      <c r="AU139" s="252" t="s">
        <v>82</v>
      </c>
      <c r="AV139" s="15" t="s">
        <v>80</v>
      </c>
      <c r="AW139" s="15" t="s">
        <v>35</v>
      </c>
      <c r="AX139" s="15" t="s">
        <v>73</v>
      </c>
      <c r="AY139" s="252" t="s">
        <v>138</v>
      </c>
    </row>
    <row r="140" spans="1:65" s="13" customFormat="1" ht="11.25">
      <c r="B140" s="210"/>
      <c r="C140" s="211"/>
      <c r="D140" s="206" t="s">
        <v>150</v>
      </c>
      <c r="E140" s="212" t="s">
        <v>19</v>
      </c>
      <c r="F140" s="213" t="s">
        <v>227</v>
      </c>
      <c r="G140" s="211"/>
      <c r="H140" s="214">
        <v>9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150</v>
      </c>
      <c r="AU140" s="220" t="s">
        <v>82</v>
      </c>
      <c r="AV140" s="13" t="s">
        <v>82</v>
      </c>
      <c r="AW140" s="13" t="s">
        <v>35</v>
      </c>
      <c r="AX140" s="13" t="s">
        <v>73</v>
      </c>
      <c r="AY140" s="220" t="s">
        <v>138</v>
      </c>
    </row>
    <row r="141" spans="1:65" s="14" customFormat="1" ht="11.25">
      <c r="B141" s="221"/>
      <c r="C141" s="222"/>
      <c r="D141" s="206" t="s">
        <v>150</v>
      </c>
      <c r="E141" s="223" t="s">
        <v>19</v>
      </c>
      <c r="F141" s="224" t="s">
        <v>152</v>
      </c>
      <c r="G141" s="222"/>
      <c r="H141" s="225">
        <v>9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150</v>
      </c>
      <c r="AU141" s="231" t="s">
        <v>82</v>
      </c>
      <c r="AV141" s="14" t="s">
        <v>146</v>
      </c>
      <c r="AW141" s="14" t="s">
        <v>35</v>
      </c>
      <c r="AX141" s="14" t="s">
        <v>80</v>
      </c>
      <c r="AY141" s="231" t="s">
        <v>138</v>
      </c>
    </row>
    <row r="142" spans="1:65" s="2" customFormat="1" ht="21.75" customHeight="1">
      <c r="A142" s="35"/>
      <c r="B142" s="36"/>
      <c r="C142" s="193" t="s">
        <v>220</v>
      </c>
      <c r="D142" s="193" t="s">
        <v>141</v>
      </c>
      <c r="E142" s="194" t="s">
        <v>229</v>
      </c>
      <c r="F142" s="195" t="s">
        <v>230</v>
      </c>
      <c r="G142" s="196" t="s">
        <v>202</v>
      </c>
      <c r="H142" s="197">
        <v>0.22600000000000001</v>
      </c>
      <c r="I142" s="198"/>
      <c r="J142" s="199">
        <f>ROUND(I142*H142,2)</f>
        <v>0</v>
      </c>
      <c r="K142" s="195" t="s">
        <v>145</v>
      </c>
      <c r="L142" s="40"/>
      <c r="M142" s="200" t="s">
        <v>19</v>
      </c>
      <c r="N142" s="201" t="s">
        <v>44</v>
      </c>
      <c r="O142" s="65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146</v>
      </c>
      <c r="AT142" s="204" t="s">
        <v>141</v>
      </c>
      <c r="AU142" s="204" t="s">
        <v>82</v>
      </c>
      <c r="AY142" s="18" t="s">
        <v>138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80</v>
      </c>
      <c r="BK142" s="205">
        <f>ROUND(I142*H142,2)</f>
        <v>0</v>
      </c>
      <c r="BL142" s="18" t="s">
        <v>146</v>
      </c>
      <c r="BM142" s="204" t="s">
        <v>689</v>
      </c>
    </row>
    <row r="143" spans="1:65" s="2" customFormat="1" ht="19.5">
      <c r="A143" s="35"/>
      <c r="B143" s="36"/>
      <c r="C143" s="37"/>
      <c r="D143" s="206" t="s">
        <v>148</v>
      </c>
      <c r="E143" s="37"/>
      <c r="F143" s="207" t="s">
        <v>232</v>
      </c>
      <c r="G143" s="37"/>
      <c r="H143" s="37"/>
      <c r="I143" s="116"/>
      <c r="J143" s="37"/>
      <c r="K143" s="37"/>
      <c r="L143" s="40"/>
      <c r="M143" s="208"/>
      <c r="N143" s="209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148</v>
      </c>
      <c r="AU143" s="18" t="s">
        <v>82</v>
      </c>
    </row>
    <row r="144" spans="1:65" s="2" customFormat="1" ht="29.25">
      <c r="A144" s="35"/>
      <c r="B144" s="36"/>
      <c r="C144" s="37"/>
      <c r="D144" s="206" t="s">
        <v>165</v>
      </c>
      <c r="E144" s="37"/>
      <c r="F144" s="242" t="s">
        <v>233</v>
      </c>
      <c r="G144" s="37"/>
      <c r="H144" s="37"/>
      <c r="I144" s="116"/>
      <c r="J144" s="37"/>
      <c r="K144" s="37"/>
      <c r="L144" s="40"/>
      <c r="M144" s="208"/>
      <c r="N144" s="209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165</v>
      </c>
      <c r="AU144" s="18" t="s">
        <v>82</v>
      </c>
    </row>
    <row r="145" spans="1:65" s="13" customFormat="1" ht="11.25">
      <c r="B145" s="210"/>
      <c r="C145" s="211"/>
      <c r="D145" s="206" t="s">
        <v>150</v>
      </c>
      <c r="E145" s="212" t="s">
        <v>19</v>
      </c>
      <c r="F145" s="213" t="s">
        <v>690</v>
      </c>
      <c r="G145" s="211"/>
      <c r="H145" s="214">
        <v>0.22600000000000001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150</v>
      </c>
      <c r="AU145" s="220" t="s">
        <v>82</v>
      </c>
      <c r="AV145" s="13" t="s">
        <v>82</v>
      </c>
      <c r="AW145" s="13" t="s">
        <v>35</v>
      </c>
      <c r="AX145" s="13" t="s">
        <v>73</v>
      </c>
      <c r="AY145" s="220" t="s">
        <v>138</v>
      </c>
    </row>
    <row r="146" spans="1:65" s="14" customFormat="1" ht="11.25">
      <c r="B146" s="221"/>
      <c r="C146" s="222"/>
      <c r="D146" s="206" t="s">
        <v>150</v>
      </c>
      <c r="E146" s="223" t="s">
        <v>19</v>
      </c>
      <c r="F146" s="224" t="s">
        <v>152</v>
      </c>
      <c r="G146" s="222"/>
      <c r="H146" s="225">
        <v>0.22600000000000001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150</v>
      </c>
      <c r="AU146" s="231" t="s">
        <v>82</v>
      </c>
      <c r="AV146" s="14" t="s">
        <v>146</v>
      </c>
      <c r="AW146" s="14" t="s">
        <v>35</v>
      </c>
      <c r="AX146" s="14" t="s">
        <v>80</v>
      </c>
      <c r="AY146" s="231" t="s">
        <v>138</v>
      </c>
    </row>
    <row r="147" spans="1:65" s="2" customFormat="1" ht="21.75" customHeight="1">
      <c r="A147" s="35"/>
      <c r="B147" s="36"/>
      <c r="C147" s="193" t="s">
        <v>228</v>
      </c>
      <c r="D147" s="193" t="s">
        <v>141</v>
      </c>
      <c r="E147" s="194" t="s">
        <v>250</v>
      </c>
      <c r="F147" s="195" t="s">
        <v>251</v>
      </c>
      <c r="G147" s="196" t="s">
        <v>252</v>
      </c>
      <c r="H147" s="197">
        <v>4</v>
      </c>
      <c r="I147" s="198"/>
      <c r="J147" s="199">
        <f>ROUND(I147*H147,2)</f>
        <v>0</v>
      </c>
      <c r="K147" s="195" t="s">
        <v>145</v>
      </c>
      <c r="L147" s="40"/>
      <c r="M147" s="200" t="s">
        <v>19</v>
      </c>
      <c r="N147" s="201" t="s">
        <v>44</v>
      </c>
      <c r="O147" s="65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4" t="s">
        <v>146</v>
      </c>
      <c r="AT147" s="204" t="s">
        <v>141</v>
      </c>
      <c r="AU147" s="204" t="s">
        <v>82</v>
      </c>
      <c r="AY147" s="18" t="s">
        <v>138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8" t="s">
        <v>80</v>
      </c>
      <c r="BK147" s="205">
        <f>ROUND(I147*H147,2)</f>
        <v>0</v>
      </c>
      <c r="BL147" s="18" t="s">
        <v>146</v>
      </c>
      <c r="BM147" s="204" t="s">
        <v>691</v>
      </c>
    </row>
    <row r="148" spans="1:65" s="2" customFormat="1" ht="39">
      <c r="A148" s="35"/>
      <c r="B148" s="36"/>
      <c r="C148" s="37"/>
      <c r="D148" s="206" t="s">
        <v>148</v>
      </c>
      <c r="E148" s="37"/>
      <c r="F148" s="207" t="s">
        <v>254</v>
      </c>
      <c r="G148" s="37"/>
      <c r="H148" s="37"/>
      <c r="I148" s="116"/>
      <c r="J148" s="37"/>
      <c r="K148" s="37"/>
      <c r="L148" s="40"/>
      <c r="M148" s="208"/>
      <c r="N148" s="209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148</v>
      </c>
      <c r="AU148" s="18" t="s">
        <v>82</v>
      </c>
    </row>
    <row r="149" spans="1:65" s="2" customFormat="1" ht="39">
      <c r="A149" s="35"/>
      <c r="B149" s="36"/>
      <c r="C149" s="37"/>
      <c r="D149" s="206" t="s">
        <v>165</v>
      </c>
      <c r="E149" s="37"/>
      <c r="F149" s="242" t="s">
        <v>255</v>
      </c>
      <c r="G149" s="37"/>
      <c r="H149" s="37"/>
      <c r="I149" s="116"/>
      <c r="J149" s="37"/>
      <c r="K149" s="37"/>
      <c r="L149" s="40"/>
      <c r="M149" s="208"/>
      <c r="N149" s="209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165</v>
      </c>
      <c r="AU149" s="18" t="s">
        <v>82</v>
      </c>
    </row>
    <row r="150" spans="1:65" s="13" customFormat="1" ht="11.25">
      <c r="B150" s="210"/>
      <c r="C150" s="211"/>
      <c r="D150" s="206" t="s">
        <v>150</v>
      </c>
      <c r="E150" s="212" t="s">
        <v>19</v>
      </c>
      <c r="F150" s="213" t="s">
        <v>146</v>
      </c>
      <c r="G150" s="211"/>
      <c r="H150" s="214">
        <v>4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150</v>
      </c>
      <c r="AU150" s="220" t="s">
        <v>82</v>
      </c>
      <c r="AV150" s="13" t="s">
        <v>82</v>
      </c>
      <c r="AW150" s="13" t="s">
        <v>35</v>
      </c>
      <c r="AX150" s="13" t="s">
        <v>73</v>
      </c>
      <c r="AY150" s="220" t="s">
        <v>138</v>
      </c>
    </row>
    <row r="151" spans="1:65" s="14" customFormat="1" ht="11.25">
      <c r="B151" s="221"/>
      <c r="C151" s="222"/>
      <c r="D151" s="206" t="s">
        <v>150</v>
      </c>
      <c r="E151" s="223" t="s">
        <v>19</v>
      </c>
      <c r="F151" s="224" t="s">
        <v>152</v>
      </c>
      <c r="G151" s="222"/>
      <c r="H151" s="225">
        <v>4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150</v>
      </c>
      <c r="AU151" s="231" t="s">
        <v>82</v>
      </c>
      <c r="AV151" s="14" t="s">
        <v>146</v>
      </c>
      <c r="AW151" s="14" t="s">
        <v>35</v>
      </c>
      <c r="AX151" s="14" t="s">
        <v>80</v>
      </c>
      <c r="AY151" s="231" t="s">
        <v>138</v>
      </c>
    </row>
    <row r="152" spans="1:65" s="2" customFormat="1" ht="21.75" customHeight="1">
      <c r="A152" s="35"/>
      <c r="B152" s="36"/>
      <c r="C152" s="193" t="s">
        <v>235</v>
      </c>
      <c r="D152" s="193" t="s">
        <v>141</v>
      </c>
      <c r="E152" s="194" t="s">
        <v>257</v>
      </c>
      <c r="F152" s="195" t="s">
        <v>258</v>
      </c>
      <c r="G152" s="196" t="s">
        <v>252</v>
      </c>
      <c r="H152" s="197">
        <v>4</v>
      </c>
      <c r="I152" s="198"/>
      <c r="J152" s="199">
        <f>ROUND(I152*H152,2)</f>
        <v>0</v>
      </c>
      <c r="K152" s="195" t="s">
        <v>145</v>
      </c>
      <c r="L152" s="40"/>
      <c r="M152" s="200" t="s">
        <v>19</v>
      </c>
      <c r="N152" s="201" t="s">
        <v>44</v>
      </c>
      <c r="O152" s="65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4" t="s">
        <v>146</v>
      </c>
      <c r="AT152" s="204" t="s">
        <v>141</v>
      </c>
      <c r="AU152" s="204" t="s">
        <v>82</v>
      </c>
      <c r="AY152" s="18" t="s">
        <v>138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8" t="s">
        <v>80</v>
      </c>
      <c r="BK152" s="205">
        <f>ROUND(I152*H152,2)</f>
        <v>0</v>
      </c>
      <c r="BL152" s="18" t="s">
        <v>146</v>
      </c>
      <c r="BM152" s="204" t="s">
        <v>692</v>
      </c>
    </row>
    <row r="153" spans="1:65" s="2" customFormat="1" ht="29.25">
      <c r="A153" s="35"/>
      <c r="B153" s="36"/>
      <c r="C153" s="37"/>
      <c r="D153" s="206" t="s">
        <v>148</v>
      </c>
      <c r="E153" s="37"/>
      <c r="F153" s="207" t="s">
        <v>260</v>
      </c>
      <c r="G153" s="37"/>
      <c r="H153" s="37"/>
      <c r="I153" s="116"/>
      <c r="J153" s="37"/>
      <c r="K153" s="37"/>
      <c r="L153" s="40"/>
      <c r="M153" s="208"/>
      <c r="N153" s="209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148</v>
      </c>
      <c r="AU153" s="18" t="s">
        <v>82</v>
      </c>
    </row>
    <row r="154" spans="1:65" s="13" customFormat="1" ht="11.25">
      <c r="B154" s="210"/>
      <c r="C154" s="211"/>
      <c r="D154" s="206" t="s">
        <v>150</v>
      </c>
      <c r="E154" s="212" t="s">
        <v>19</v>
      </c>
      <c r="F154" s="213" t="s">
        <v>146</v>
      </c>
      <c r="G154" s="211"/>
      <c r="H154" s="214">
        <v>4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150</v>
      </c>
      <c r="AU154" s="220" t="s">
        <v>82</v>
      </c>
      <c r="AV154" s="13" t="s">
        <v>82</v>
      </c>
      <c r="AW154" s="13" t="s">
        <v>35</v>
      </c>
      <c r="AX154" s="13" t="s">
        <v>73</v>
      </c>
      <c r="AY154" s="220" t="s">
        <v>138</v>
      </c>
    </row>
    <row r="155" spans="1:65" s="14" customFormat="1" ht="11.25">
      <c r="B155" s="221"/>
      <c r="C155" s="222"/>
      <c r="D155" s="206" t="s">
        <v>150</v>
      </c>
      <c r="E155" s="223" t="s">
        <v>19</v>
      </c>
      <c r="F155" s="224" t="s">
        <v>152</v>
      </c>
      <c r="G155" s="222"/>
      <c r="H155" s="225">
        <v>4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150</v>
      </c>
      <c r="AU155" s="231" t="s">
        <v>82</v>
      </c>
      <c r="AV155" s="14" t="s">
        <v>146</v>
      </c>
      <c r="AW155" s="14" t="s">
        <v>35</v>
      </c>
      <c r="AX155" s="14" t="s">
        <v>80</v>
      </c>
      <c r="AY155" s="231" t="s">
        <v>138</v>
      </c>
    </row>
    <row r="156" spans="1:65" s="2" customFormat="1" ht="21.75" customHeight="1">
      <c r="A156" s="35"/>
      <c r="B156" s="36"/>
      <c r="C156" s="193" t="s">
        <v>8</v>
      </c>
      <c r="D156" s="193" t="s">
        <v>141</v>
      </c>
      <c r="E156" s="194" t="s">
        <v>262</v>
      </c>
      <c r="F156" s="195" t="s">
        <v>263</v>
      </c>
      <c r="G156" s="196" t="s">
        <v>216</v>
      </c>
      <c r="H156" s="197">
        <v>226</v>
      </c>
      <c r="I156" s="198"/>
      <c r="J156" s="199">
        <f>ROUND(I156*H156,2)</f>
        <v>0</v>
      </c>
      <c r="K156" s="195" t="s">
        <v>145</v>
      </c>
      <c r="L156" s="40"/>
      <c r="M156" s="200" t="s">
        <v>19</v>
      </c>
      <c r="N156" s="201" t="s">
        <v>44</v>
      </c>
      <c r="O156" s="65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146</v>
      </c>
      <c r="AT156" s="204" t="s">
        <v>141</v>
      </c>
      <c r="AU156" s="204" t="s">
        <v>82</v>
      </c>
      <c r="AY156" s="18" t="s">
        <v>138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80</v>
      </c>
      <c r="BK156" s="205">
        <f>ROUND(I156*H156,2)</f>
        <v>0</v>
      </c>
      <c r="BL156" s="18" t="s">
        <v>146</v>
      </c>
      <c r="BM156" s="204" t="s">
        <v>693</v>
      </c>
    </row>
    <row r="157" spans="1:65" s="2" customFormat="1" ht="29.25">
      <c r="A157" s="35"/>
      <c r="B157" s="36"/>
      <c r="C157" s="37"/>
      <c r="D157" s="206" t="s">
        <v>148</v>
      </c>
      <c r="E157" s="37"/>
      <c r="F157" s="207" t="s">
        <v>265</v>
      </c>
      <c r="G157" s="37"/>
      <c r="H157" s="37"/>
      <c r="I157" s="116"/>
      <c r="J157" s="37"/>
      <c r="K157" s="37"/>
      <c r="L157" s="40"/>
      <c r="M157" s="208"/>
      <c r="N157" s="209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148</v>
      </c>
      <c r="AU157" s="18" t="s">
        <v>82</v>
      </c>
    </row>
    <row r="158" spans="1:65" s="2" customFormat="1" ht="29.25">
      <c r="A158" s="35"/>
      <c r="B158" s="36"/>
      <c r="C158" s="37"/>
      <c r="D158" s="206" t="s">
        <v>165</v>
      </c>
      <c r="E158" s="37"/>
      <c r="F158" s="242" t="s">
        <v>266</v>
      </c>
      <c r="G158" s="37"/>
      <c r="H158" s="37"/>
      <c r="I158" s="116"/>
      <c r="J158" s="37"/>
      <c r="K158" s="37"/>
      <c r="L158" s="40"/>
      <c r="M158" s="208"/>
      <c r="N158" s="209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165</v>
      </c>
      <c r="AU158" s="18" t="s">
        <v>82</v>
      </c>
    </row>
    <row r="159" spans="1:65" s="13" customFormat="1" ht="11.25">
      <c r="B159" s="210"/>
      <c r="C159" s="211"/>
      <c r="D159" s="206" t="s">
        <v>150</v>
      </c>
      <c r="E159" s="212" t="s">
        <v>19</v>
      </c>
      <c r="F159" s="213" t="s">
        <v>694</v>
      </c>
      <c r="G159" s="211"/>
      <c r="H159" s="214">
        <v>226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150</v>
      </c>
      <c r="AU159" s="220" t="s">
        <v>82</v>
      </c>
      <c r="AV159" s="13" t="s">
        <v>82</v>
      </c>
      <c r="AW159" s="13" t="s">
        <v>35</v>
      </c>
      <c r="AX159" s="13" t="s">
        <v>73</v>
      </c>
      <c r="AY159" s="220" t="s">
        <v>138</v>
      </c>
    </row>
    <row r="160" spans="1:65" s="14" customFormat="1" ht="11.25">
      <c r="B160" s="221"/>
      <c r="C160" s="222"/>
      <c r="D160" s="206" t="s">
        <v>150</v>
      </c>
      <c r="E160" s="223" t="s">
        <v>19</v>
      </c>
      <c r="F160" s="224" t="s">
        <v>152</v>
      </c>
      <c r="G160" s="222"/>
      <c r="H160" s="225">
        <v>226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150</v>
      </c>
      <c r="AU160" s="231" t="s">
        <v>82</v>
      </c>
      <c r="AV160" s="14" t="s">
        <v>146</v>
      </c>
      <c r="AW160" s="14" t="s">
        <v>35</v>
      </c>
      <c r="AX160" s="14" t="s">
        <v>80</v>
      </c>
      <c r="AY160" s="231" t="s">
        <v>138</v>
      </c>
    </row>
    <row r="161" spans="1:65" s="2" customFormat="1" ht="21.75" customHeight="1">
      <c r="A161" s="35"/>
      <c r="B161" s="36"/>
      <c r="C161" s="193" t="s">
        <v>249</v>
      </c>
      <c r="D161" s="193" t="s">
        <v>141</v>
      </c>
      <c r="E161" s="194" t="s">
        <v>695</v>
      </c>
      <c r="F161" s="195" t="s">
        <v>696</v>
      </c>
      <c r="G161" s="196" t="s">
        <v>177</v>
      </c>
      <c r="H161" s="197">
        <v>1</v>
      </c>
      <c r="I161" s="198"/>
      <c r="J161" s="199">
        <f>ROUND(I161*H161,2)</f>
        <v>0</v>
      </c>
      <c r="K161" s="195" t="s">
        <v>145</v>
      </c>
      <c r="L161" s="40"/>
      <c r="M161" s="200" t="s">
        <v>19</v>
      </c>
      <c r="N161" s="201" t="s">
        <v>44</v>
      </c>
      <c r="O161" s="65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4" t="s">
        <v>146</v>
      </c>
      <c r="AT161" s="204" t="s">
        <v>141</v>
      </c>
      <c r="AU161" s="204" t="s">
        <v>82</v>
      </c>
      <c r="AY161" s="18" t="s">
        <v>138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8" t="s">
        <v>80</v>
      </c>
      <c r="BK161" s="205">
        <f>ROUND(I161*H161,2)</f>
        <v>0</v>
      </c>
      <c r="BL161" s="18" t="s">
        <v>146</v>
      </c>
      <c r="BM161" s="204" t="s">
        <v>697</v>
      </c>
    </row>
    <row r="162" spans="1:65" s="2" customFormat="1" ht="19.5">
      <c r="A162" s="35"/>
      <c r="B162" s="36"/>
      <c r="C162" s="37"/>
      <c r="D162" s="206" t="s">
        <v>148</v>
      </c>
      <c r="E162" s="37"/>
      <c r="F162" s="207" t="s">
        <v>698</v>
      </c>
      <c r="G162" s="37"/>
      <c r="H162" s="37"/>
      <c r="I162" s="116"/>
      <c r="J162" s="37"/>
      <c r="K162" s="37"/>
      <c r="L162" s="40"/>
      <c r="M162" s="208"/>
      <c r="N162" s="209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148</v>
      </c>
      <c r="AU162" s="18" t="s">
        <v>82</v>
      </c>
    </row>
    <row r="163" spans="1:65" s="2" customFormat="1" ht="21.75" customHeight="1">
      <c r="A163" s="35"/>
      <c r="B163" s="36"/>
      <c r="C163" s="193" t="s">
        <v>256</v>
      </c>
      <c r="D163" s="193" t="s">
        <v>141</v>
      </c>
      <c r="E163" s="194" t="s">
        <v>699</v>
      </c>
      <c r="F163" s="195" t="s">
        <v>700</v>
      </c>
      <c r="G163" s="196" t="s">
        <v>177</v>
      </c>
      <c r="H163" s="197">
        <v>1</v>
      </c>
      <c r="I163" s="198"/>
      <c r="J163" s="199">
        <f>ROUND(I163*H163,2)</f>
        <v>0</v>
      </c>
      <c r="K163" s="195" t="s">
        <v>145</v>
      </c>
      <c r="L163" s="40"/>
      <c r="M163" s="200" t="s">
        <v>19</v>
      </c>
      <c r="N163" s="201" t="s">
        <v>44</v>
      </c>
      <c r="O163" s="65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4" t="s">
        <v>146</v>
      </c>
      <c r="AT163" s="204" t="s">
        <v>141</v>
      </c>
      <c r="AU163" s="204" t="s">
        <v>82</v>
      </c>
      <c r="AY163" s="18" t="s">
        <v>138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8" t="s">
        <v>80</v>
      </c>
      <c r="BK163" s="205">
        <f>ROUND(I163*H163,2)</f>
        <v>0</v>
      </c>
      <c r="BL163" s="18" t="s">
        <v>146</v>
      </c>
      <c r="BM163" s="204" t="s">
        <v>701</v>
      </c>
    </row>
    <row r="164" spans="1:65" s="2" customFormat="1" ht="19.5">
      <c r="A164" s="35"/>
      <c r="B164" s="36"/>
      <c r="C164" s="37"/>
      <c r="D164" s="206" t="s">
        <v>148</v>
      </c>
      <c r="E164" s="37"/>
      <c r="F164" s="207" t="s">
        <v>702</v>
      </c>
      <c r="G164" s="37"/>
      <c r="H164" s="37"/>
      <c r="I164" s="116"/>
      <c r="J164" s="37"/>
      <c r="K164" s="37"/>
      <c r="L164" s="40"/>
      <c r="M164" s="208"/>
      <c r="N164" s="209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148</v>
      </c>
      <c r="AU164" s="18" t="s">
        <v>82</v>
      </c>
    </row>
    <row r="165" spans="1:65" s="2" customFormat="1" ht="21.75" customHeight="1">
      <c r="A165" s="35"/>
      <c r="B165" s="36"/>
      <c r="C165" s="193" t="s">
        <v>261</v>
      </c>
      <c r="D165" s="193" t="s">
        <v>141</v>
      </c>
      <c r="E165" s="194" t="s">
        <v>703</v>
      </c>
      <c r="F165" s="195" t="s">
        <v>704</v>
      </c>
      <c r="G165" s="196" t="s">
        <v>177</v>
      </c>
      <c r="H165" s="197">
        <v>2</v>
      </c>
      <c r="I165" s="198"/>
      <c r="J165" s="199">
        <f>ROUND(I165*H165,2)</f>
        <v>0</v>
      </c>
      <c r="K165" s="195" t="s">
        <v>145</v>
      </c>
      <c r="L165" s="40"/>
      <c r="M165" s="200" t="s">
        <v>19</v>
      </c>
      <c r="N165" s="201" t="s">
        <v>44</v>
      </c>
      <c r="O165" s="65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4" t="s">
        <v>146</v>
      </c>
      <c r="AT165" s="204" t="s">
        <v>141</v>
      </c>
      <c r="AU165" s="204" t="s">
        <v>82</v>
      </c>
      <c r="AY165" s="18" t="s">
        <v>138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8" t="s">
        <v>80</v>
      </c>
      <c r="BK165" s="205">
        <f>ROUND(I165*H165,2)</f>
        <v>0</v>
      </c>
      <c r="BL165" s="18" t="s">
        <v>146</v>
      </c>
      <c r="BM165" s="204" t="s">
        <v>705</v>
      </c>
    </row>
    <row r="166" spans="1:65" s="2" customFormat="1" ht="19.5">
      <c r="A166" s="35"/>
      <c r="B166" s="36"/>
      <c r="C166" s="37"/>
      <c r="D166" s="206" t="s">
        <v>148</v>
      </c>
      <c r="E166" s="37"/>
      <c r="F166" s="207" t="s">
        <v>706</v>
      </c>
      <c r="G166" s="37"/>
      <c r="H166" s="37"/>
      <c r="I166" s="116"/>
      <c r="J166" s="37"/>
      <c r="K166" s="37"/>
      <c r="L166" s="40"/>
      <c r="M166" s="208"/>
      <c r="N166" s="209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148</v>
      </c>
      <c r="AU166" s="18" t="s">
        <v>82</v>
      </c>
    </row>
    <row r="167" spans="1:65" s="2" customFormat="1" ht="21.75" customHeight="1">
      <c r="A167" s="35"/>
      <c r="B167" s="36"/>
      <c r="C167" s="232" t="s">
        <v>268</v>
      </c>
      <c r="D167" s="232" t="s">
        <v>153</v>
      </c>
      <c r="E167" s="233" t="s">
        <v>707</v>
      </c>
      <c r="F167" s="234" t="s">
        <v>708</v>
      </c>
      <c r="G167" s="235" t="s">
        <v>177</v>
      </c>
      <c r="H167" s="236">
        <v>2</v>
      </c>
      <c r="I167" s="237"/>
      <c r="J167" s="238">
        <f>ROUND(I167*H167,2)</f>
        <v>0</v>
      </c>
      <c r="K167" s="234" t="s">
        <v>145</v>
      </c>
      <c r="L167" s="239"/>
      <c r="M167" s="240" t="s">
        <v>19</v>
      </c>
      <c r="N167" s="241" t="s">
        <v>44</v>
      </c>
      <c r="O167" s="65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4" t="s">
        <v>157</v>
      </c>
      <c r="AT167" s="204" t="s">
        <v>153</v>
      </c>
      <c r="AU167" s="204" t="s">
        <v>82</v>
      </c>
      <c r="AY167" s="18" t="s">
        <v>138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8" t="s">
        <v>80</v>
      </c>
      <c r="BK167" s="205">
        <f>ROUND(I167*H167,2)</f>
        <v>0</v>
      </c>
      <c r="BL167" s="18" t="s">
        <v>146</v>
      </c>
      <c r="BM167" s="204" t="s">
        <v>709</v>
      </c>
    </row>
    <row r="168" spans="1:65" s="2" customFormat="1" ht="11.25">
      <c r="A168" s="35"/>
      <c r="B168" s="36"/>
      <c r="C168" s="37"/>
      <c r="D168" s="206" t="s">
        <v>148</v>
      </c>
      <c r="E168" s="37"/>
      <c r="F168" s="207" t="s">
        <v>708</v>
      </c>
      <c r="G168" s="37"/>
      <c r="H168" s="37"/>
      <c r="I168" s="116"/>
      <c r="J168" s="37"/>
      <c r="K168" s="37"/>
      <c r="L168" s="40"/>
      <c r="M168" s="208"/>
      <c r="N168" s="209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148</v>
      </c>
      <c r="AU168" s="18" t="s">
        <v>82</v>
      </c>
    </row>
    <row r="169" spans="1:65" s="2" customFormat="1" ht="21.75" customHeight="1">
      <c r="A169" s="35"/>
      <c r="B169" s="36"/>
      <c r="C169" s="193" t="s">
        <v>278</v>
      </c>
      <c r="D169" s="193" t="s">
        <v>141</v>
      </c>
      <c r="E169" s="194" t="s">
        <v>269</v>
      </c>
      <c r="F169" s="195" t="s">
        <v>270</v>
      </c>
      <c r="G169" s="196" t="s">
        <v>156</v>
      </c>
      <c r="H169" s="197">
        <v>34.826000000000001</v>
      </c>
      <c r="I169" s="198"/>
      <c r="J169" s="199">
        <f>ROUND(I169*H169,2)</f>
        <v>0</v>
      </c>
      <c r="K169" s="195" t="s">
        <v>145</v>
      </c>
      <c r="L169" s="40"/>
      <c r="M169" s="200" t="s">
        <v>19</v>
      </c>
      <c r="N169" s="201" t="s">
        <v>44</v>
      </c>
      <c r="O169" s="65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146</v>
      </c>
      <c r="AT169" s="204" t="s">
        <v>141</v>
      </c>
      <c r="AU169" s="204" t="s">
        <v>82</v>
      </c>
      <c r="AY169" s="18" t="s">
        <v>138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8" t="s">
        <v>80</v>
      </c>
      <c r="BK169" s="205">
        <f>ROUND(I169*H169,2)</f>
        <v>0</v>
      </c>
      <c r="BL169" s="18" t="s">
        <v>146</v>
      </c>
      <c r="BM169" s="204" t="s">
        <v>710</v>
      </c>
    </row>
    <row r="170" spans="1:65" s="2" customFormat="1" ht="29.25">
      <c r="A170" s="35"/>
      <c r="B170" s="36"/>
      <c r="C170" s="37"/>
      <c r="D170" s="206" t="s">
        <v>148</v>
      </c>
      <c r="E170" s="37"/>
      <c r="F170" s="207" t="s">
        <v>272</v>
      </c>
      <c r="G170" s="37"/>
      <c r="H170" s="37"/>
      <c r="I170" s="116"/>
      <c r="J170" s="37"/>
      <c r="K170" s="37"/>
      <c r="L170" s="40"/>
      <c r="M170" s="208"/>
      <c r="N170" s="209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148</v>
      </c>
      <c r="AU170" s="18" t="s">
        <v>82</v>
      </c>
    </row>
    <row r="171" spans="1:65" s="2" customFormat="1" ht="19.5">
      <c r="A171" s="35"/>
      <c r="B171" s="36"/>
      <c r="C171" s="37"/>
      <c r="D171" s="206" t="s">
        <v>165</v>
      </c>
      <c r="E171" s="37"/>
      <c r="F171" s="242" t="s">
        <v>273</v>
      </c>
      <c r="G171" s="37"/>
      <c r="H171" s="37"/>
      <c r="I171" s="116"/>
      <c r="J171" s="37"/>
      <c r="K171" s="37"/>
      <c r="L171" s="40"/>
      <c r="M171" s="208"/>
      <c r="N171" s="209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165</v>
      </c>
      <c r="AU171" s="18" t="s">
        <v>82</v>
      </c>
    </row>
    <row r="172" spans="1:65" s="15" customFormat="1" ht="11.25">
      <c r="B172" s="243"/>
      <c r="C172" s="244"/>
      <c r="D172" s="206" t="s">
        <v>150</v>
      </c>
      <c r="E172" s="245" t="s">
        <v>19</v>
      </c>
      <c r="F172" s="246" t="s">
        <v>274</v>
      </c>
      <c r="G172" s="244"/>
      <c r="H172" s="245" t="s">
        <v>19</v>
      </c>
      <c r="I172" s="247"/>
      <c r="J172" s="244"/>
      <c r="K172" s="244"/>
      <c r="L172" s="248"/>
      <c r="M172" s="249"/>
      <c r="N172" s="250"/>
      <c r="O172" s="250"/>
      <c r="P172" s="250"/>
      <c r="Q172" s="250"/>
      <c r="R172" s="250"/>
      <c r="S172" s="250"/>
      <c r="T172" s="251"/>
      <c r="AT172" s="252" t="s">
        <v>150</v>
      </c>
      <c r="AU172" s="252" t="s">
        <v>82</v>
      </c>
      <c r="AV172" s="15" t="s">
        <v>80</v>
      </c>
      <c r="AW172" s="15" t="s">
        <v>35</v>
      </c>
      <c r="AX172" s="15" t="s">
        <v>73</v>
      </c>
      <c r="AY172" s="252" t="s">
        <v>138</v>
      </c>
    </row>
    <row r="173" spans="1:65" s="13" customFormat="1" ht="11.25">
      <c r="B173" s="210"/>
      <c r="C173" s="211"/>
      <c r="D173" s="206" t="s">
        <v>150</v>
      </c>
      <c r="E173" s="212" t="s">
        <v>19</v>
      </c>
      <c r="F173" s="213" t="s">
        <v>275</v>
      </c>
      <c r="G173" s="211"/>
      <c r="H173" s="214">
        <v>34.826000000000001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150</v>
      </c>
      <c r="AU173" s="220" t="s">
        <v>82</v>
      </c>
      <c r="AV173" s="13" t="s">
        <v>82</v>
      </c>
      <c r="AW173" s="13" t="s">
        <v>35</v>
      </c>
      <c r="AX173" s="13" t="s">
        <v>73</v>
      </c>
      <c r="AY173" s="220" t="s">
        <v>138</v>
      </c>
    </row>
    <row r="174" spans="1:65" s="14" customFormat="1" ht="11.25">
      <c r="B174" s="221"/>
      <c r="C174" s="222"/>
      <c r="D174" s="206" t="s">
        <v>150</v>
      </c>
      <c r="E174" s="223" t="s">
        <v>19</v>
      </c>
      <c r="F174" s="224" t="s">
        <v>152</v>
      </c>
      <c r="G174" s="222"/>
      <c r="H174" s="225">
        <v>34.826000000000001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150</v>
      </c>
      <c r="AU174" s="231" t="s">
        <v>82</v>
      </c>
      <c r="AV174" s="14" t="s">
        <v>146</v>
      </c>
      <c r="AW174" s="14" t="s">
        <v>35</v>
      </c>
      <c r="AX174" s="14" t="s">
        <v>80</v>
      </c>
      <c r="AY174" s="231" t="s">
        <v>138</v>
      </c>
    </row>
    <row r="175" spans="1:65" s="12" customFormat="1" ht="25.9" customHeight="1">
      <c r="B175" s="177"/>
      <c r="C175" s="178"/>
      <c r="D175" s="179" t="s">
        <v>72</v>
      </c>
      <c r="E175" s="180" t="s">
        <v>276</v>
      </c>
      <c r="F175" s="180" t="s">
        <v>277</v>
      </c>
      <c r="G175" s="178"/>
      <c r="H175" s="178"/>
      <c r="I175" s="181"/>
      <c r="J175" s="182">
        <f>BK175</f>
        <v>0</v>
      </c>
      <c r="K175" s="178"/>
      <c r="L175" s="183"/>
      <c r="M175" s="184"/>
      <c r="N175" s="185"/>
      <c r="O175" s="185"/>
      <c r="P175" s="186">
        <f>SUM(P176:P195)</f>
        <v>0</v>
      </c>
      <c r="Q175" s="185"/>
      <c r="R175" s="186">
        <f>SUM(R176:R195)</f>
        <v>0</v>
      </c>
      <c r="S175" s="185"/>
      <c r="T175" s="187">
        <f>SUM(T176:T195)</f>
        <v>0</v>
      </c>
      <c r="AR175" s="188" t="s">
        <v>146</v>
      </c>
      <c r="AT175" s="189" t="s">
        <v>72</v>
      </c>
      <c r="AU175" s="189" t="s">
        <v>73</v>
      </c>
      <c r="AY175" s="188" t="s">
        <v>138</v>
      </c>
      <c r="BK175" s="190">
        <f>SUM(BK176:BK195)</f>
        <v>0</v>
      </c>
    </row>
    <row r="176" spans="1:65" s="2" customFormat="1" ht="21.75" customHeight="1">
      <c r="A176" s="35"/>
      <c r="B176" s="36"/>
      <c r="C176" s="193" t="s">
        <v>7</v>
      </c>
      <c r="D176" s="193" t="s">
        <v>141</v>
      </c>
      <c r="E176" s="194" t="s">
        <v>711</v>
      </c>
      <c r="F176" s="195" t="s">
        <v>712</v>
      </c>
      <c r="G176" s="196" t="s">
        <v>156</v>
      </c>
      <c r="H176" s="197">
        <v>34.816000000000003</v>
      </c>
      <c r="I176" s="198"/>
      <c r="J176" s="199">
        <f>ROUND(I176*H176,2)</f>
        <v>0</v>
      </c>
      <c r="K176" s="195" t="s">
        <v>145</v>
      </c>
      <c r="L176" s="40"/>
      <c r="M176" s="200" t="s">
        <v>19</v>
      </c>
      <c r="N176" s="201" t="s">
        <v>44</v>
      </c>
      <c r="O176" s="65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4" t="s">
        <v>287</v>
      </c>
      <c r="AT176" s="204" t="s">
        <v>141</v>
      </c>
      <c r="AU176" s="204" t="s">
        <v>80</v>
      </c>
      <c r="AY176" s="18" t="s">
        <v>138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8" t="s">
        <v>80</v>
      </c>
      <c r="BK176" s="205">
        <f>ROUND(I176*H176,2)</f>
        <v>0</v>
      </c>
      <c r="BL176" s="18" t="s">
        <v>287</v>
      </c>
      <c r="BM176" s="204" t="s">
        <v>713</v>
      </c>
    </row>
    <row r="177" spans="1:65" s="2" customFormat="1" ht="68.25">
      <c r="A177" s="35"/>
      <c r="B177" s="36"/>
      <c r="C177" s="37"/>
      <c r="D177" s="206" t="s">
        <v>148</v>
      </c>
      <c r="E177" s="37"/>
      <c r="F177" s="207" t="s">
        <v>714</v>
      </c>
      <c r="G177" s="37"/>
      <c r="H177" s="37"/>
      <c r="I177" s="116"/>
      <c r="J177" s="37"/>
      <c r="K177" s="37"/>
      <c r="L177" s="40"/>
      <c r="M177" s="208"/>
      <c r="N177" s="209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148</v>
      </c>
      <c r="AU177" s="18" t="s">
        <v>80</v>
      </c>
    </row>
    <row r="178" spans="1:65" s="15" customFormat="1" ht="11.25">
      <c r="B178" s="243"/>
      <c r="C178" s="244"/>
      <c r="D178" s="206" t="s">
        <v>150</v>
      </c>
      <c r="E178" s="245" t="s">
        <v>19</v>
      </c>
      <c r="F178" s="246" t="s">
        <v>290</v>
      </c>
      <c r="G178" s="244"/>
      <c r="H178" s="245" t="s">
        <v>19</v>
      </c>
      <c r="I178" s="247"/>
      <c r="J178" s="244"/>
      <c r="K178" s="244"/>
      <c r="L178" s="248"/>
      <c r="M178" s="249"/>
      <c r="N178" s="250"/>
      <c r="O178" s="250"/>
      <c r="P178" s="250"/>
      <c r="Q178" s="250"/>
      <c r="R178" s="250"/>
      <c r="S178" s="250"/>
      <c r="T178" s="251"/>
      <c r="AT178" s="252" t="s">
        <v>150</v>
      </c>
      <c r="AU178" s="252" t="s">
        <v>80</v>
      </c>
      <c r="AV178" s="15" t="s">
        <v>80</v>
      </c>
      <c r="AW178" s="15" t="s">
        <v>35</v>
      </c>
      <c r="AX178" s="15" t="s">
        <v>73</v>
      </c>
      <c r="AY178" s="252" t="s">
        <v>138</v>
      </c>
    </row>
    <row r="179" spans="1:65" s="13" customFormat="1" ht="11.25">
      <c r="B179" s="210"/>
      <c r="C179" s="211"/>
      <c r="D179" s="206" t="s">
        <v>150</v>
      </c>
      <c r="E179" s="212" t="s">
        <v>19</v>
      </c>
      <c r="F179" s="213" t="s">
        <v>291</v>
      </c>
      <c r="G179" s="211"/>
      <c r="H179" s="214">
        <v>34.816000000000003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150</v>
      </c>
      <c r="AU179" s="220" t="s">
        <v>80</v>
      </c>
      <c r="AV179" s="13" t="s">
        <v>82</v>
      </c>
      <c r="AW179" s="13" t="s">
        <v>35</v>
      </c>
      <c r="AX179" s="13" t="s">
        <v>73</v>
      </c>
      <c r="AY179" s="220" t="s">
        <v>138</v>
      </c>
    </row>
    <row r="180" spans="1:65" s="14" customFormat="1" ht="11.25">
      <c r="B180" s="221"/>
      <c r="C180" s="222"/>
      <c r="D180" s="206" t="s">
        <v>150</v>
      </c>
      <c r="E180" s="223" t="s">
        <v>19</v>
      </c>
      <c r="F180" s="224" t="s">
        <v>152</v>
      </c>
      <c r="G180" s="222"/>
      <c r="H180" s="225">
        <v>34.816000000000003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150</v>
      </c>
      <c r="AU180" s="231" t="s">
        <v>80</v>
      </c>
      <c r="AV180" s="14" t="s">
        <v>146</v>
      </c>
      <c r="AW180" s="14" t="s">
        <v>35</v>
      </c>
      <c r="AX180" s="14" t="s">
        <v>80</v>
      </c>
      <c r="AY180" s="231" t="s">
        <v>138</v>
      </c>
    </row>
    <row r="181" spans="1:65" s="2" customFormat="1" ht="21.75" customHeight="1">
      <c r="A181" s="35"/>
      <c r="B181" s="36"/>
      <c r="C181" s="193" t="s">
        <v>292</v>
      </c>
      <c r="D181" s="193" t="s">
        <v>141</v>
      </c>
      <c r="E181" s="194" t="s">
        <v>293</v>
      </c>
      <c r="F181" s="195" t="s">
        <v>294</v>
      </c>
      <c r="G181" s="196" t="s">
        <v>156</v>
      </c>
      <c r="H181" s="197">
        <v>31.309000000000001</v>
      </c>
      <c r="I181" s="198"/>
      <c r="J181" s="199">
        <f>ROUND(I181*H181,2)</f>
        <v>0</v>
      </c>
      <c r="K181" s="195" t="s">
        <v>145</v>
      </c>
      <c r="L181" s="40"/>
      <c r="M181" s="200" t="s">
        <v>19</v>
      </c>
      <c r="N181" s="201" t="s">
        <v>44</v>
      </c>
      <c r="O181" s="65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4" t="s">
        <v>287</v>
      </c>
      <c r="AT181" s="204" t="s">
        <v>141</v>
      </c>
      <c r="AU181" s="204" t="s">
        <v>80</v>
      </c>
      <c r="AY181" s="18" t="s">
        <v>138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8" t="s">
        <v>80</v>
      </c>
      <c r="BK181" s="205">
        <f>ROUND(I181*H181,2)</f>
        <v>0</v>
      </c>
      <c r="BL181" s="18" t="s">
        <v>287</v>
      </c>
      <c r="BM181" s="204" t="s">
        <v>715</v>
      </c>
    </row>
    <row r="182" spans="1:65" s="2" customFormat="1" ht="68.25">
      <c r="A182" s="35"/>
      <c r="B182" s="36"/>
      <c r="C182" s="37"/>
      <c r="D182" s="206" t="s">
        <v>148</v>
      </c>
      <c r="E182" s="37"/>
      <c r="F182" s="207" t="s">
        <v>296</v>
      </c>
      <c r="G182" s="37"/>
      <c r="H182" s="37"/>
      <c r="I182" s="116"/>
      <c r="J182" s="37"/>
      <c r="K182" s="37"/>
      <c r="L182" s="40"/>
      <c r="M182" s="208"/>
      <c r="N182" s="209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148</v>
      </c>
      <c r="AU182" s="18" t="s">
        <v>80</v>
      </c>
    </row>
    <row r="183" spans="1:65" s="15" customFormat="1" ht="11.25">
      <c r="B183" s="243"/>
      <c r="C183" s="244"/>
      <c r="D183" s="206" t="s">
        <v>150</v>
      </c>
      <c r="E183" s="245" t="s">
        <v>19</v>
      </c>
      <c r="F183" s="246" t="s">
        <v>195</v>
      </c>
      <c r="G183" s="244"/>
      <c r="H183" s="245" t="s">
        <v>19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1"/>
      <c r="AT183" s="252" t="s">
        <v>150</v>
      </c>
      <c r="AU183" s="252" t="s">
        <v>80</v>
      </c>
      <c r="AV183" s="15" t="s">
        <v>80</v>
      </c>
      <c r="AW183" s="15" t="s">
        <v>35</v>
      </c>
      <c r="AX183" s="15" t="s">
        <v>73</v>
      </c>
      <c r="AY183" s="252" t="s">
        <v>138</v>
      </c>
    </row>
    <row r="184" spans="1:65" s="13" customFormat="1" ht="11.25">
      <c r="B184" s="210"/>
      <c r="C184" s="211"/>
      <c r="D184" s="206" t="s">
        <v>150</v>
      </c>
      <c r="E184" s="212" t="s">
        <v>19</v>
      </c>
      <c r="F184" s="213" t="s">
        <v>297</v>
      </c>
      <c r="G184" s="211"/>
      <c r="H184" s="214">
        <v>29.594000000000001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150</v>
      </c>
      <c r="AU184" s="220" t="s">
        <v>80</v>
      </c>
      <c r="AV184" s="13" t="s">
        <v>82</v>
      </c>
      <c r="AW184" s="13" t="s">
        <v>35</v>
      </c>
      <c r="AX184" s="13" t="s">
        <v>73</v>
      </c>
      <c r="AY184" s="220" t="s">
        <v>138</v>
      </c>
    </row>
    <row r="185" spans="1:65" s="15" customFormat="1" ht="11.25">
      <c r="B185" s="243"/>
      <c r="C185" s="244"/>
      <c r="D185" s="206" t="s">
        <v>150</v>
      </c>
      <c r="E185" s="245" t="s">
        <v>19</v>
      </c>
      <c r="F185" s="246" t="s">
        <v>300</v>
      </c>
      <c r="G185" s="244"/>
      <c r="H185" s="245" t="s">
        <v>19</v>
      </c>
      <c r="I185" s="247"/>
      <c r="J185" s="244"/>
      <c r="K185" s="244"/>
      <c r="L185" s="248"/>
      <c r="M185" s="249"/>
      <c r="N185" s="250"/>
      <c r="O185" s="250"/>
      <c r="P185" s="250"/>
      <c r="Q185" s="250"/>
      <c r="R185" s="250"/>
      <c r="S185" s="250"/>
      <c r="T185" s="251"/>
      <c r="AT185" s="252" t="s">
        <v>150</v>
      </c>
      <c r="AU185" s="252" t="s">
        <v>80</v>
      </c>
      <c r="AV185" s="15" t="s">
        <v>80</v>
      </c>
      <c r="AW185" s="15" t="s">
        <v>35</v>
      </c>
      <c r="AX185" s="15" t="s">
        <v>73</v>
      </c>
      <c r="AY185" s="252" t="s">
        <v>138</v>
      </c>
    </row>
    <row r="186" spans="1:65" s="13" customFormat="1" ht="11.25">
      <c r="B186" s="210"/>
      <c r="C186" s="211"/>
      <c r="D186" s="206" t="s">
        <v>150</v>
      </c>
      <c r="E186" s="212" t="s">
        <v>19</v>
      </c>
      <c r="F186" s="213" t="s">
        <v>159</v>
      </c>
      <c r="G186" s="211"/>
      <c r="H186" s="214">
        <v>1.7150000000000001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150</v>
      </c>
      <c r="AU186" s="220" t="s">
        <v>80</v>
      </c>
      <c r="AV186" s="13" t="s">
        <v>82</v>
      </c>
      <c r="AW186" s="13" t="s">
        <v>35</v>
      </c>
      <c r="AX186" s="13" t="s">
        <v>73</v>
      </c>
      <c r="AY186" s="220" t="s">
        <v>138</v>
      </c>
    </row>
    <row r="187" spans="1:65" s="14" customFormat="1" ht="11.25">
      <c r="B187" s="221"/>
      <c r="C187" s="222"/>
      <c r="D187" s="206" t="s">
        <v>150</v>
      </c>
      <c r="E187" s="223" t="s">
        <v>19</v>
      </c>
      <c r="F187" s="224" t="s">
        <v>152</v>
      </c>
      <c r="G187" s="222"/>
      <c r="H187" s="225">
        <v>31.309000000000001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150</v>
      </c>
      <c r="AU187" s="231" t="s">
        <v>80</v>
      </c>
      <c r="AV187" s="14" t="s">
        <v>146</v>
      </c>
      <c r="AW187" s="14" t="s">
        <v>35</v>
      </c>
      <c r="AX187" s="14" t="s">
        <v>80</v>
      </c>
      <c r="AY187" s="231" t="s">
        <v>138</v>
      </c>
    </row>
    <row r="188" spans="1:65" s="2" customFormat="1" ht="21.75" customHeight="1">
      <c r="A188" s="35"/>
      <c r="B188" s="36"/>
      <c r="C188" s="193" t="s">
        <v>301</v>
      </c>
      <c r="D188" s="193" t="s">
        <v>141</v>
      </c>
      <c r="E188" s="194" t="s">
        <v>302</v>
      </c>
      <c r="F188" s="195" t="s">
        <v>303</v>
      </c>
      <c r="G188" s="196" t="s">
        <v>156</v>
      </c>
      <c r="H188" s="197">
        <v>31.309000000000001</v>
      </c>
      <c r="I188" s="198"/>
      <c r="J188" s="199">
        <f>ROUND(I188*H188,2)</f>
        <v>0</v>
      </c>
      <c r="K188" s="195" t="s">
        <v>145</v>
      </c>
      <c r="L188" s="40"/>
      <c r="M188" s="200" t="s">
        <v>19</v>
      </c>
      <c r="N188" s="201" t="s">
        <v>44</v>
      </c>
      <c r="O188" s="65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4" t="s">
        <v>146</v>
      </c>
      <c r="AT188" s="204" t="s">
        <v>141</v>
      </c>
      <c r="AU188" s="204" t="s">
        <v>80</v>
      </c>
      <c r="AY188" s="18" t="s">
        <v>138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8" t="s">
        <v>80</v>
      </c>
      <c r="BK188" s="205">
        <f>ROUND(I188*H188,2)</f>
        <v>0</v>
      </c>
      <c r="BL188" s="18" t="s">
        <v>146</v>
      </c>
      <c r="BM188" s="204" t="s">
        <v>716</v>
      </c>
    </row>
    <row r="189" spans="1:65" s="2" customFormat="1" ht="29.25">
      <c r="A189" s="35"/>
      <c r="B189" s="36"/>
      <c r="C189" s="37"/>
      <c r="D189" s="206" t="s">
        <v>148</v>
      </c>
      <c r="E189" s="37"/>
      <c r="F189" s="207" t="s">
        <v>305</v>
      </c>
      <c r="G189" s="37"/>
      <c r="H189" s="37"/>
      <c r="I189" s="116"/>
      <c r="J189" s="37"/>
      <c r="K189" s="37"/>
      <c r="L189" s="40"/>
      <c r="M189" s="208"/>
      <c r="N189" s="209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148</v>
      </c>
      <c r="AU189" s="18" t="s">
        <v>80</v>
      </c>
    </row>
    <row r="190" spans="1:65" s="2" customFormat="1" ht="29.25">
      <c r="A190" s="35"/>
      <c r="B190" s="36"/>
      <c r="C190" s="37"/>
      <c r="D190" s="206" t="s">
        <v>165</v>
      </c>
      <c r="E190" s="37"/>
      <c r="F190" s="242" t="s">
        <v>306</v>
      </c>
      <c r="G190" s="37"/>
      <c r="H190" s="37"/>
      <c r="I190" s="116"/>
      <c r="J190" s="37"/>
      <c r="K190" s="37"/>
      <c r="L190" s="40"/>
      <c r="M190" s="208"/>
      <c r="N190" s="209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165</v>
      </c>
      <c r="AU190" s="18" t="s">
        <v>80</v>
      </c>
    </row>
    <row r="191" spans="1:65" s="15" customFormat="1" ht="11.25">
      <c r="B191" s="243"/>
      <c r="C191" s="244"/>
      <c r="D191" s="206" t="s">
        <v>150</v>
      </c>
      <c r="E191" s="245" t="s">
        <v>19</v>
      </c>
      <c r="F191" s="246" t="s">
        <v>195</v>
      </c>
      <c r="G191" s="244"/>
      <c r="H191" s="245" t="s">
        <v>19</v>
      </c>
      <c r="I191" s="247"/>
      <c r="J191" s="244"/>
      <c r="K191" s="244"/>
      <c r="L191" s="248"/>
      <c r="M191" s="249"/>
      <c r="N191" s="250"/>
      <c r="O191" s="250"/>
      <c r="P191" s="250"/>
      <c r="Q191" s="250"/>
      <c r="R191" s="250"/>
      <c r="S191" s="250"/>
      <c r="T191" s="251"/>
      <c r="AT191" s="252" t="s">
        <v>150</v>
      </c>
      <c r="AU191" s="252" t="s">
        <v>80</v>
      </c>
      <c r="AV191" s="15" t="s">
        <v>80</v>
      </c>
      <c r="AW191" s="15" t="s">
        <v>35</v>
      </c>
      <c r="AX191" s="15" t="s">
        <v>73</v>
      </c>
      <c r="AY191" s="252" t="s">
        <v>138</v>
      </c>
    </row>
    <row r="192" spans="1:65" s="13" customFormat="1" ht="11.25">
      <c r="B192" s="210"/>
      <c r="C192" s="211"/>
      <c r="D192" s="206" t="s">
        <v>150</v>
      </c>
      <c r="E192" s="212" t="s">
        <v>19</v>
      </c>
      <c r="F192" s="213" t="s">
        <v>297</v>
      </c>
      <c r="G192" s="211"/>
      <c r="H192" s="214">
        <v>29.594000000000001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150</v>
      </c>
      <c r="AU192" s="220" t="s">
        <v>80</v>
      </c>
      <c r="AV192" s="13" t="s">
        <v>82</v>
      </c>
      <c r="AW192" s="13" t="s">
        <v>35</v>
      </c>
      <c r="AX192" s="13" t="s">
        <v>73</v>
      </c>
      <c r="AY192" s="220" t="s">
        <v>138</v>
      </c>
    </row>
    <row r="193" spans="1:51" s="15" customFormat="1" ht="11.25">
      <c r="B193" s="243"/>
      <c r="C193" s="244"/>
      <c r="D193" s="206" t="s">
        <v>150</v>
      </c>
      <c r="E193" s="245" t="s">
        <v>19</v>
      </c>
      <c r="F193" s="246" t="s">
        <v>300</v>
      </c>
      <c r="G193" s="244"/>
      <c r="H193" s="245" t="s">
        <v>19</v>
      </c>
      <c r="I193" s="247"/>
      <c r="J193" s="244"/>
      <c r="K193" s="244"/>
      <c r="L193" s="248"/>
      <c r="M193" s="249"/>
      <c r="N193" s="250"/>
      <c r="O193" s="250"/>
      <c r="P193" s="250"/>
      <c r="Q193" s="250"/>
      <c r="R193" s="250"/>
      <c r="S193" s="250"/>
      <c r="T193" s="251"/>
      <c r="AT193" s="252" t="s">
        <v>150</v>
      </c>
      <c r="AU193" s="252" t="s">
        <v>80</v>
      </c>
      <c r="AV193" s="15" t="s">
        <v>80</v>
      </c>
      <c r="AW193" s="15" t="s">
        <v>35</v>
      </c>
      <c r="AX193" s="15" t="s">
        <v>73</v>
      </c>
      <c r="AY193" s="252" t="s">
        <v>138</v>
      </c>
    </row>
    <row r="194" spans="1:51" s="13" customFormat="1" ht="11.25">
      <c r="B194" s="210"/>
      <c r="C194" s="211"/>
      <c r="D194" s="206" t="s">
        <v>150</v>
      </c>
      <c r="E194" s="212" t="s">
        <v>19</v>
      </c>
      <c r="F194" s="213" t="s">
        <v>159</v>
      </c>
      <c r="G194" s="211"/>
      <c r="H194" s="214">
        <v>1.7150000000000001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150</v>
      </c>
      <c r="AU194" s="220" t="s">
        <v>80</v>
      </c>
      <c r="AV194" s="13" t="s">
        <v>82</v>
      </c>
      <c r="AW194" s="13" t="s">
        <v>35</v>
      </c>
      <c r="AX194" s="13" t="s">
        <v>73</v>
      </c>
      <c r="AY194" s="220" t="s">
        <v>138</v>
      </c>
    </row>
    <row r="195" spans="1:51" s="14" customFormat="1" ht="11.25">
      <c r="B195" s="221"/>
      <c r="C195" s="222"/>
      <c r="D195" s="206" t="s">
        <v>150</v>
      </c>
      <c r="E195" s="223" t="s">
        <v>19</v>
      </c>
      <c r="F195" s="224" t="s">
        <v>152</v>
      </c>
      <c r="G195" s="222"/>
      <c r="H195" s="225">
        <v>31.309000000000001</v>
      </c>
      <c r="I195" s="226"/>
      <c r="J195" s="222"/>
      <c r="K195" s="222"/>
      <c r="L195" s="227"/>
      <c r="M195" s="253"/>
      <c r="N195" s="254"/>
      <c r="O195" s="254"/>
      <c r="P195" s="254"/>
      <c r="Q195" s="254"/>
      <c r="R195" s="254"/>
      <c r="S195" s="254"/>
      <c r="T195" s="255"/>
      <c r="AT195" s="231" t="s">
        <v>150</v>
      </c>
      <c r="AU195" s="231" t="s">
        <v>80</v>
      </c>
      <c r="AV195" s="14" t="s">
        <v>146</v>
      </c>
      <c r="AW195" s="14" t="s">
        <v>35</v>
      </c>
      <c r="AX195" s="14" t="s">
        <v>80</v>
      </c>
      <c r="AY195" s="231" t="s">
        <v>138</v>
      </c>
    </row>
    <row r="196" spans="1:51" s="2" customFormat="1" ht="6.95" customHeight="1">
      <c r="A196" s="35"/>
      <c r="B196" s="48"/>
      <c r="C196" s="49"/>
      <c r="D196" s="49"/>
      <c r="E196" s="49"/>
      <c r="F196" s="49"/>
      <c r="G196" s="49"/>
      <c r="H196" s="49"/>
      <c r="I196" s="143"/>
      <c r="J196" s="49"/>
      <c r="K196" s="49"/>
      <c r="L196" s="40"/>
      <c r="M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</row>
  </sheetData>
  <sheetProtection algorithmName="SHA-512" hashValue="j3KX0pQ4o0izUNgpx+Rn2VLr/pmF1X7/ka1Xf8PAZ6VlbnI5Zv/db3WHfuD3nKTXxxLWfxpR4jI6VyGjKn4KLQ==" saltValue="scmLndW69kIzNvIb+2ieTpa8Coz/BZsIKrG5udzaxQGUpj+KuFvRU4mheh2r7IfZroYZiCaSW27x/AjWVn5cZA==" spinCount="100000" sheet="1" objects="1" scenarios="1" formatColumns="0" formatRows="0" autoFilter="0"/>
  <autoFilter ref="C87:K19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8" t="s">
        <v>99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111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79" t="str">
        <f>'Rekapitulace stavby'!K6</f>
        <v>Oprava mostních objektů na trati Frýdek Místek - Český Těšín</v>
      </c>
      <c r="F7" s="380"/>
      <c r="G7" s="380"/>
      <c r="H7" s="380"/>
      <c r="I7" s="109"/>
      <c r="L7" s="21"/>
    </row>
    <row r="8" spans="1:46" s="1" customFormat="1" ht="12" customHeight="1">
      <c r="B8" s="21"/>
      <c r="D8" s="115" t="s">
        <v>112</v>
      </c>
      <c r="I8" s="109"/>
      <c r="L8" s="21"/>
    </row>
    <row r="9" spans="1:46" s="2" customFormat="1" ht="16.5" customHeight="1">
      <c r="A9" s="35"/>
      <c r="B9" s="40"/>
      <c r="C9" s="35"/>
      <c r="D9" s="35"/>
      <c r="E9" s="379" t="s">
        <v>676</v>
      </c>
      <c r="F9" s="381"/>
      <c r="G9" s="381"/>
      <c r="H9" s="381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114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2" t="s">
        <v>717</v>
      </c>
      <c r="F11" s="381"/>
      <c r="G11" s="381"/>
      <c r="H11" s="381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 t="str">
        <f>'Rekapitulace stavby'!AN8</f>
        <v>30. 3. 2020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25</v>
      </c>
      <c r="E16" s="35"/>
      <c r="F16" s="35"/>
      <c r="G16" s="35"/>
      <c r="H16" s="35"/>
      <c r="I16" s="118" t="s">
        <v>26</v>
      </c>
      <c r="J16" s="104" t="s">
        <v>27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8" t="s">
        <v>29</v>
      </c>
      <c r="J17" s="104" t="s">
        <v>30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31</v>
      </c>
      <c r="E19" s="35"/>
      <c r="F19" s="35"/>
      <c r="G19" s="35"/>
      <c r="H19" s="35"/>
      <c r="I19" s="118" t="s">
        <v>26</v>
      </c>
      <c r="J19" s="31" t="str">
        <f>'Rekapitulace stavby'!AN13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3" t="str">
        <f>'Rekapitulace stavby'!E14</f>
        <v>Vyplň údaj</v>
      </c>
      <c r="F20" s="384"/>
      <c r="G20" s="384"/>
      <c r="H20" s="384"/>
      <c r="I20" s="118" t="s">
        <v>29</v>
      </c>
      <c r="J20" s="31" t="str">
        <f>'Rekapitulace stavby'!AN14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33</v>
      </c>
      <c r="E22" s="35"/>
      <c r="F22" s="35"/>
      <c r="G22" s="35"/>
      <c r="H22" s="35"/>
      <c r="I22" s="118" t="s">
        <v>26</v>
      </c>
      <c r="J22" s="104" t="str">
        <f>IF('Rekapitulace stavby'!AN16="","",'Rekapitulace stavby'!AN16)</f>
        <v/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8" t="s">
        <v>29</v>
      </c>
      <c r="J23" s="104" t="str">
        <f>IF('Rekapitulace stavby'!AN17="","",'Rekapitulace stavby'!AN17)</f>
        <v/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36</v>
      </c>
      <c r="E25" s="35"/>
      <c r="F25" s="35"/>
      <c r="G25" s="35"/>
      <c r="H25" s="35"/>
      <c r="I25" s="118" t="s">
        <v>26</v>
      </c>
      <c r="J25" s="104" t="str">
        <f>IF('Rekapitulace stavby'!AN19="","",'Rekapitulace stavby'!AN19)</f>
        <v/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8" t="s">
        <v>29</v>
      </c>
      <c r="J26" s="104" t="str">
        <f>IF('Rekapitulace stavby'!AN20="","",'Rekapitulace stavby'!AN20)</f>
        <v/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37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85" t="s">
        <v>19</v>
      </c>
      <c r="F29" s="385"/>
      <c r="G29" s="385"/>
      <c r="H29" s="385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116"/>
      <c r="J32" s="127">
        <f>ROUND(J96,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9" t="s">
        <v>40</v>
      </c>
      <c r="J34" s="128" t="s">
        <v>42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43</v>
      </c>
      <c r="E35" s="115" t="s">
        <v>44</v>
      </c>
      <c r="F35" s="131">
        <f>ROUND((SUM(BE96:BE363)),  2)</f>
        <v>0</v>
      </c>
      <c r="G35" s="35"/>
      <c r="H35" s="35"/>
      <c r="I35" s="132">
        <v>0.21</v>
      </c>
      <c r="J35" s="131">
        <f>ROUND(((SUM(BE96:BE363))*I35),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45</v>
      </c>
      <c r="F36" s="131">
        <f>ROUND((SUM(BF96:BF363)),  2)</f>
        <v>0</v>
      </c>
      <c r="G36" s="35"/>
      <c r="H36" s="35"/>
      <c r="I36" s="132">
        <v>0.15</v>
      </c>
      <c r="J36" s="131">
        <f>ROUND(((SUM(BF96:BF363))*I36),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46</v>
      </c>
      <c r="F37" s="131">
        <f>ROUND((SUM(BG96:BG363)),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47</v>
      </c>
      <c r="F38" s="131">
        <f>ROUND((SUM(BH96:BH363)),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48</v>
      </c>
      <c r="F39" s="131">
        <f>ROUND((SUM(BI96:BI363)),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49</v>
      </c>
      <c r="E41" s="135"/>
      <c r="F41" s="135"/>
      <c r="G41" s="136" t="s">
        <v>50</v>
      </c>
      <c r="H41" s="137" t="s">
        <v>51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6" t="str">
        <f>E7</f>
        <v>Oprava mostních objektů na trati Frýdek Místek - Český Těšín</v>
      </c>
      <c r="F50" s="387"/>
      <c r="G50" s="387"/>
      <c r="H50" s="387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112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6" t="s">
        <v>676</v>
      </c>
      <c r="F52" s="388"/>
      <c r="G52" s="388"/>
      <c r="H52" s="388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114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0" t="str">
        <f>E11</f>
        <v>SO 02.2 - propustek v km 132,968</v>
      </c>
      <c r="F54" s="388"/>
      <c r="G54" s="388"/>
      <c r="H54" s="388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118" t="s">
        <v>23</v>
      </c>
      <c r="J56" s="60" t="str">
        <f>IF(J14="","",J14)</f>
        <v>30. 3. 2020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 OŘ Ostrava</v>
      </c>
      <c r="G58" s="37"/>
      <c r="H58" s="37"/>
      <c r="I58" s="118" t="s">
        <v>33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118" t="s">
        <v>36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117</v>
      </c>
      <c r="D61" s="148"/>
      <c r="E61" s="148"/>
      <c r="F61" s="148"/>
      <c r="G61" s="148"/>
      <c r="H61" s="148"/>
      <c r="I61" s="149"/>
      <c r="J61" s="150" t="s">
        <v>118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71</v>
      </c>
      <c r="D63" s="37"/>
      <c r="E63" s="37"/>
      <c r="F63" s="37"/>
      <c r="G63" s="37"/>
      <c r="H63" s="37"/>
      <c r="I63" s="116"/>
      <c r="J63" s="78">
        <f>J96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119</v>
      </c>
    </row>
    <row r="64" spans="1:47" s="9" customFormat="1" ht="24.95" customHeight="1">
      <c r="B64" s="152"/>
      <c r="C64" s="153"/>
      <c r="D64" s="154" t="s">
        <v>120</v>
      </c>
      <c r="E64" s="155"/>
      <c r="F64" s="155"/>
      <c r="G64" s="155"/>
      <c r="H64" s="155"/>
      <c r="I64" s="156"/>
      <c r="J64" s="157">
        <f>J97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316</v>
      </c>
      <c r="E65" s="161"/>
      <c r="F65" s="161"/>
      <c r="G65" s="161"/>
      <c r="H65" s="161"/>
      <c r="I65" s="162"/>
      <c r="J65" s="163">
        <f>J98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317</v>
      </c>
      <c r="E66" s="161"/>
      <c r="F66" s="161"/>
      <c r="G66" s="161"/>
      <c r="H66" s="161"/>
      <c r="I66" s="162"/>
      <c r="J66" s="163">
        <f>J210</f>
        <v>0</v>
      </c>
      <c r="K66" s="98"/>
      <c r="L66" s="164"/>
    </row>
    <row r="67" spans="1:31" s="10" customFormat="1" ht="14.85" customHeight="1">
      <c r="B67" s="159"/>
      <c r="C67" s="98"/>
      <c r="D67" s="160" t="s">
        <v>718</v>
      </c>
      <c r="E67" s="161"/>
      <c r="F67" s="161"/>
      <c r="G67" s="161"/>
      <c r="H67" s="161"/>
      <c r="I67" s="162"/>
      <c r="J67" s="163">
        <f>J251</f>
        <v>0</v>
      </c>
      <c r="K67" s="98"/>
      <c r="L67" s="164"/>
    </row>
    <row r="68" spans="1:31" s="10" customFormat="1" ht="14.85" customHeight="1">
      <c r="B68" s="159"/>
      <c r="C68" s="98"/>
      <c r="D68" s="160" t="s">
        <v>719</v>
      </c>
      <c r="E68" s="161"/>
      <c r="F68" s="161"/>
      <c r="G68" s="161"/>
      <c r="H68" s="161"/>
      <c r="I68" s="162"/>
      <c r="J68" s="163">
        <f>J272</f>
        <v>0</v>
      </c>
      <c r="K68" s="98"/>
      <c r="L68" s="164"/>
    </row>
    <row r="69" spans="1:31" s="10" customFormat="1" ht="14.85" customHeight="1">
      <c r="B69" s="159"/>
      <c r="C69" s="98"/>
      <c r="D69" s="160" t="s">
        <v>720</v>
      </c>
      <c r="E69" s="161"/>
      <c r="F69" s="161"/>
      <c r="G69" s="161"/>
      <c r="H69" s="161"/>
      <c r="I69" s="162"/>
      <c r="J69" s="163">
        <f>J302</f>
        <v>0</v>
      </c>
      <c r="K69" s="98"/>
      <c r="L69" s="164"/>
    </row>
    <row r="70" spans="1:31" s="10" customFormat="1" ht="14.85" customHeight="1">
      <c r="B70" s="159"/>
      <c r="C70" s="98"/>
      <c r="D70" s="160" t="s">
        <v>721</v>
      </c>
      <c r="E70" s="161"/>
      <c r="F70" s="161"/>
      <c r="G70" s="161"/>
      <c r="H70" s="161"/>
      <c r="I70" s="162"/>
      <c r="J70" s="163">
        <f>J329</f>
        <v>0</v>
      </c>
      <c r="K70" s="98"/>
      <c r="L70" s="164"/>
    </row>
    <row r="71" spans="1:31" s="9" customFormat="1" ht="24.95" customHeight="1">
      <c r="B71" s="152"/>
      <c r="C71" s="153"/>
      <c r="D71" s="154" t="s">
        <v>323</v>
      </c>
      <c r="E71" s="155"/>
      <c r="F71" s="155"/>
      <c r="G71" s="155"/>
      <c r="H71" s="155"/>
      <c r="I71" s="156"/>
      <c r="J71" s="157">
        <f>J332</f>
        <v>0</v>
      </c>
      <c r="K71" s="153"/>
      <c r="L71" s="158"/>
    </row>
    <row r="72" spans="1:31" s="10" customFormat="1" ht="19.899999999999999" customHeight="1">
      <c r="B72" s="159"/>
      <c r="C72" s="98"/>
      <c r="D72" s="160" t="s">
        <v>324</v>
      </c>
      <c r="E72" s="161"/>
      <c r="F72" s="161"/>
      <c r="G72" s="161"/>
      <c r="H72" s="161"/>
      <c r="I72" s="162"/>
      <c r="J72" s="163">
        <f>J333</f>
        <v>0</v>
      </c>
      <c r="K72" s="98"/>
      <c r="L72" s="164"/>
    </row>
    <row r="73" spans="1:31" s="9" customFormat="1" ht="24.95" customHeight="1">
      <c r="B73" s="152"/>
      <c r="C73" s="153"/>
      <c r="D73" s="154" t="s">
        <v>722</v>
      </c>
      <c r="E73" s="155"/>
      <c r="F73" s="155"/>
      <c r="G73" s="155"/>
      <c r="H73" s="155"/>
      <c r="I73" s="156"/>
      <c r="J73" s="157">
        <f>J352</f>
        <v>0</v>
      </c>
      <c r="K73" s="153"/>
      <c r="L73" s="158"/>
    </row>
    <row r="74" spans="1:31" s="10" customFormat="1" ht="19.899999999999999" customHeight="1">
      <c r="B74" s="159"/>
      <c r="C74" s="98"/>
      <c r="D74" s="160" t="s">
        <v>723</v>
      </c>
      <c r="E74" s="161"/>
      <c r="F74" s="161"/>
      <c r="G74" s="161"/>
      <c r="H74" s="161"/>
      <c r="I74" s="162"/>
      <c r="J74" s="163">
        <f>J353</f>
        <v>0</v>
      </c>
      <c r="K74" s="98"/>
      <c r="L74" s="164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48"/>
      <c r="C76" s="49"/>
      <c r="D76" s="49"/>
      <c r="E76" s="49"/>
      <c r="F76" s="49"/>
      <c r="G76" s="49"/>
      <c r="H76" s="49"/>
      <c r="I76" s="143"/>
      <c r="J76" s="49"/>
      <c r="K76" s="49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5" customHeight="1">
      <c r="A80" s="35"/>
      <c r="B80" s="50"/>
      <c r="C80" s="51"/>
      <c r="D80" s="51"/>
      <c r="E80" s="51"/>
      <c r="F80" s="51"/>
      <c r="G80" s="51"/>
      <c r="H80" s="51"/>
      <c r="I80" s="146"/>
      <c r="J80" s="51"/>
      <c r="K80" s="51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5" customHeight="1">
      <c r="A81" s="35"/>
      <c r="B81" s="36"/>
      <c r="C81" s="24" t="s">
        <v>123</v>
      </c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6.5" customHeight="1">
      <c r="A84" s="35"/>
      <c r="B84" s="36"/>
      <c r="C84" s="37"/>
      <c r="D84" s="37"/>
      <c r="E84" s="386" t="str">
        <f>E7</f>
        <v>Oprava mostních objektů na trati Frýdek Místek - Český Těšín</v>
      </c>
      <c r="F84" s="387"/>
      <c r="G84" s="387"/>
      <c r="H84" s="38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1" customFormat="1" ht="12" customHeight="1">
      <c r="B85" s="22"/>
      <c r="C85" s="30" t="s">
        <v>112</v>
      </c>
      <c r="D85" s="23"/>
      <c r="E85" s="23"/>
      <c r="F85" s="23"/>
      <c r="G85" s="23"/>
      <c r="H85" s="23"/>
      <c r="I85" s="109"/>
      <c r="J85" s="23"/>
      <c r="K85" s="23"/>
      <c r="L85" s="21"/>
    </row>
    <row r="86" spans="1:63" s="2" customFormat="1" ht="16.5" customHeight="1">
      <c r="A86" s="35"/>
      <c r="B86" s="36"/>
      <c r="C86" s="37"/>
      <c r="D86" s="37"/>
      <c r="E86" s="386" t="s">
        <v>676</v>
      </c>
      <c r="F86" s="388"/>
      <c r="G86" s="388"/>
      <c r="H86" s="388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2" customHeight="1">
      <c r="A87" s="35"/>
      <c r="B87" s="36"/>
      <c r="C87" s="30" t="s">
        <v>114</v>
      </c>
      <c r="D87" s="37"/>
      <c r="E87" s="37"/>
      <c r="F87" s="37"/>
      <c r="G87" s="37"/>
      <c r="H87" s="37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6.5" customHeight="1">
      <c r="A88" s="35"/>
      <c r="B88" s="36"/>
      <c r="C88" s="37"/>
      <c r="D88" s="37"/>
      <c r="E88" s="340" t="str">
        <f>E11</f>
        <v>SO 02.2 - propustek v km 132,968</v>
      </c>
      <c r="F88" s="388"/>
      <c r="G88" s="388"/>
      <c r="H88" s="388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116"/>
      <c r="J89" s="37"/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2" customHeight="1">
      <c r="A90" s="35"/>
      <c r="B90" s="36"/>
      <c r="C90" s="30" t="s">
        <v>21</v>
      </c>
      <c r="D90" s="37"/>
      <c r="E90" s="37"/>
      <c r="F90" s="28" t="str">
        <f>F14</f>
        <v>OŘ Ostrava</v>
      </c>
      <c r="G90" s="37"/>
      <c r="H90" s="37"/>
      <c r="I90" s="118" t="s">
        <v>23</v>
      </c>
      <c r="J90" s="60" t="str">
        <f>IF(J14="","",J14)</f>
        <v>30. 3. 2020</v>
      </c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116"/>
      <c r="J91" s="37"/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25</v>
      </c>
      <c r="D92" s="37"/>
      <c r="E92" s="37"/>
      <c r="F92" s="28" t="str">
        <f>E17</f>
        <v>Správa železnic s.o OŘ Ostrava</v>
      </c>
      <c r="G92" s="37"/>
      <c r="H92" s="37"/>
      <c r="I92" s="118" t="s">
        <v>33</v>
      </c>
      <c r="J92" s="33" t="str">
        <f>E23</f>
        <v xml:space="preserve"> </v>
      </c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5.2" customHeight="1">
      <c r="A93" s="35"/>
      <c r="B93" s="36"/>
      <c r="C93" s="30" t="s">
        <v>31</v>
      </c>
      <c r="D93" s="37"/>
      <c r="E93" s="37"/>
      <c r="F93" s="28" t="str">
        <f>IF(E20="","",E20)</f>
        <v>Vyplň údaj</v>
      </c>
      <c r="G93" s="37"/>
      <c r="H93" s="37"/>
      <c r="I93" s="118" t="s">
        <v>36</v>
      </c>
      <c r="J93" s="33" t="str">
        <f>E26</f>
        <v xml:space="preserve"> </v>
      </c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2" customFormat="1" ht="10.35" customHeight="1">
      <c r="A94" s="35"/>
      <c r="B94" s="36"/>
      <c r="C94" s="37"/>
      <c r="D94" s="37"/>
      <c r="E94" s="37"/>
      <c r="F94" s="37"/>
      <c r="G94" s="37"/>
      <c r="H94" s="37"/>
      <c r="I94" s="116"/>
      <c r="J94" s="37"/>
      <c r="K94" s="37"/>
      <c r="L94" s="11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63" s="11" customFormat="1" ht="29.25" customHeight="1">
      <c r="A95" s="165"/>
      <c r="B95" s="166"/>
      <c r="C95" s="167" t="s">
        <v>124</v>
      </c>
      <c r="D95" s="168" t="s">
        <v>58</v>
      </c>
      <c r="E95" s="168" t="s">
        <v>54</v>
      </c>
      <c r="F95" s="168" t="s">
        <v>55</v>
      </c>
      <c r="G95" s="168" t="s">
        <v>125</v>
      </c>
      <c r="H95" s="168" t="s">
        <v>126</v>
      </c>
      <c r="I95" s="169" t="s">
        <v>127</v>
      </c>
      <c r="J95" s="168" t="s">
        <v>118</v>
      </c>
      <c r="K95" s="170" t="s">
        <v>128</v>
      </c>
      <c r="L95" s="171"/>
      <c r="M95" s="69" t="s">
        <v>19</v>
      </c>
      <c r="N95" s="70" t="s">
        <v>43</v>
      </c>
      <c r="O95" s="70" t="s">
        <v>129</v>
      </c>
      <c r="P95" s="70" t="s">
        <v>130</v>
      </c>
      <c r="Q95" s="70" t="s">
        <v>131</v>
      </c>
      <c r="R95" s="70" t="s">
        <v>132</v>
      </c>
      <c r="S95" s="70" t="s">
        <v>133</v>
      </c>
      <c r="T95" s="71" t="s">
        <v>134</v>
      </c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</row>
    <row r="96" spans="1:63" s="2" customFormat="1" ht="22.9" customHeight="1">
      <c r="A96" s="35"/>
      <c r="B96" s="36"/>
      <c r="C96" s="76" t="s">
        <v>135</v>
      </c>
      <c r="D96" s="37"/>
      <c r="E96" s="37"/>
      <c r="F96" s="37"/>
      <c r="G96" s="37"/>
      <c r="H96" s="37"/>
      <c r="I96" s="116"/>
      <c r="J96" s="172">
        <f>BK96</f>
        <v>0</v>
      </c>
      <c r="K96" s="37"/>
      <c r="L96" s="40"/>
      <c r="M96" s="72"/>
      <c r="N96" s="173"/>
      <c r="O96" s="73"/>
      <c r="P96" s="174">
        <f>P97+P332+P352</f>
        <v>0</v>
      </c>
      <c r="Q96" s="73"/>
      <c r="R96" s="174">
        <f>R97+R332+R352</f>
        <v>255.15035786999999</v>
      </c>
      <c r="S96" s="73"/>
      <c r="T96" s="175">
        <f>T97+T332+T352</f>
        <v>68.963040000000007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72</v>
      </c>
      <c r="AU96" s="18" t="s">
        <v>119</v>
      </c>
      <c r="BK96" s="176">
        <f>BK97+BK332+BK352</f>
        <v>0</v>
      </c>
    </row>
    <row r="97" spans="1:65" s="12" customFormat="1" ht="25.9" customHeight="1">
      <c r="B97" s="177"/>
      <c r="C97" s="178"/>
      <c r="D97" s="179" t="s">
        <v>72</v>
      </c>
      <c r="E97" s="180" t="s">
        <v>136</v>
      </c>
      <c r="F97" s="180" t="s">
        <v>137</v>
      </c>
      <c r="G97" s="178"/>
      <c r="H97" s="178"/>
      <c r="I97" s="181"/>
      <c r="J97" s="182">
        <f>BK97</f>
        <v>0</v>
      </c>
      <c r="K97" s="178"/>
      <c r="L97" s="183"/>
      <c r="M97" s="184"/>
      <c r="N97" s="185"/>
      <c r="O97" s="185"/>
      <c r="P97" s="186">
        <f>P98+P210</f>
        <v>0</v>
      </c>
      <c r="Q97" s="185"/>
      <c r="R97" s="186">
        <f>R98+R210</f>
        <v>255.06415787</v>
      </c>
      <c r="S97" s="185"/>
      <c r="T97" s="187">
        <f>T98+T210</f>
        <v>68.963040000000007</v>
      </c>
      <c r="AR97" s="188" t="s">
        <v>80</v>
      </c>
      <c r="AT97" s="189" t="s">
        <v>72</v>
      </c>
      <c r="AU97" s="189" t="s">
        <v>73</v>
      </c>
      <c r="AY97" s="188" t="s">
        <v>138</v>
      </c>
      <c r="BK97" s="190">
        <f>BK98+BK210</f>
        <v>0</v>
      </c>
    </row>
    <row r="98" spans="1:65" s="12" customFormat="1" ht="22.9" customHeight="1">
      <c r="B98" s="177"/>
      <c r="C98" s="178"/>
      <c r="D98" s="179" t="s">
        <v>72</v>
      </c>
      <c r="E98" s="191" t="s">
        <v>80</v>
      </c>
      <c r="F98" s="191" t="s">
        <v>326</v>
      </c>
      <c r="G98" s="178"/>
      <c r="H98" s="178"/>
      <c r="I98" s="181"/>
      <c r="J98" s="192">
        <f>BK98</f>
        <v>0</v>
      </c>
      <c r="K98" s="178"/>
      <c r="L98" s="183"/>
      <c r="M98" s="184"/>
      <c r="N98" s="185"/>
      <c r="O98" s="185"/>
      <c r="P98" s="186">
        <f>SUM(P99:P209)</f>
        <v>0</v>
      </c>
      <c r="Q98" s="185"/>
      <c r="R98" s="186">
        <f>SUM(R99:R209)</f>
        <v>124.71785</v>
      </c>
      <c r="S98" s="185"/>
      <c r="T98" s="187">
        <f>SUM(T99:T209)</f>
        <v>0</v>
      </c>
      <c r="AR98" s="188" t="s">
        <v>80</v>
      </c>
      <c r="AT98" s="189" t="s">
        <v>72</v>
      </c>
      <c r="AU98" s="189" t="s">
        <v>80</v>
      </c>
      <c r="AY98" s="188" t="s">
        <v>138</v>
      </c>
      <c r="BK98" s="190">
        <f>SUM(BK99:BK209)</f>
        <v>0</v>
      </c>
    </row>
    <row r="99" spans="1:65" s="2" customFormat="1" ht="21.75" customHeight="1">
      <c r="A99" s="35"/>
      <c r="B99" s="36"/>
      <c r="C99" s="193" t="s">
        <v>80</v>
      </c>
      <c r="D99" s="193" t="s">
        <v>141</v>
      </c>
      <c r="E99" s="194" t="s">
        <v>327</v>
      </c>
      <c r="F99" s="195" t="s">
        <v>328</v>
      </c>
      <c r="G99" s="196" t="s">
        <v>170</v>
      </c>
      <c r="H99" s="197">
        <v>35.799999999999997</v>
      </c>
      <c r="I99" s="198"/>
      <c r="J99" s="199">
        <f>ROUND(I99*H99,2)</f>
        <v>0</v>
      </c>
      <c r="K99" s="195" t="s">
        <v>329</v>
      </c>
      <c r="L99" s="40"/>
      <c r="M99" s="200" t="s">
        <v>19</v>
      </c>
      <c r="N99" s="201" t="s">
        <v>44</v>
      </c>
      <c r="O99" s="65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146</v>
      </c>
      <c r="AT99" s="204" t="s">
        <v>141</v>
      </c>
      <c r="AU99" s="204" t="s">
        <v>82</v>
      </c>
      <c r="AY99" s="18" t="s">
        <v>138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80</v>
      </c>
      <c r="BK99" s="205">
        <f>ROUND(I99*H99,2)</f>
        <v>0</v>
      </c>
      <c r="BL99" s="18" t="s">
        <v>146</v>
      </c>
      <c r="BM99" s="204" t="s">
        <v>724</v>
      </c>
    </row>
    <row r="100" spans="1:65" s="2" customFormat="1" ht="19.5">
      <c r="A100" s="35"/>
      <c r="B100" s="36"/>
      <c r="C100" s="37"/>
      <c r="D100" s="206" t="s">
        <v>148</v>
      </c>
      <c r="E100" s="37"/>
      <c r="F100" s="207" t="s">
        <v>331</v>
      </c>
      <c r="G100" s="37"/>
      <c r="H100" s="37"/>
      <c r="I100" s="116"/>
      <c r="J100" s="37"/>
      <c r="K100" s="37"/>
      <c r="L100" s="40"/>
      <c r="M100" s="208"/>
      <c r="N100" s="20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148</v>
      </c>
      <c r="AU100" s="18" t="s">
        <v>82</v>
      </c>
    </row>
    <row r="101" spans="1:65" s="15" customFormat="1" ht="11.25">
      <c r="B101" s="243"/>
      <c r="C101" s="244"/>
      <c r="D101" s="206" t="s">
        <v>150</v>
      </c>
      <c r="E101" s="245" t="s">
        <v>19</v>
      </c>
      <c r="F101" s="246" t="s">
        <v>725</v>
      </c>
      <c r="G101" s="244"/>
      <c r="H101" s="245" t="s">
        <v>19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150</v>
      </c>
      <c r="AU101" s="252" t="s">
        <v>82</v>
      </c>
      <c r="AV101" s="15" t="s">
        <v>80</v>
      </c>
      <c r="AW101" s="15" t="s">
        <v>35</v>
      </c>
      <c r="AX101" s="15" t="s">
        <v>73</v>
      </c>
      <c r="AY101" s="252" t="s">
        <v>138</v>
      </c>
    </row>
    <row r="102" spans="1:65" s="13" customFormat="1" ht="11.25">
      <c r="B102" s="210"/>
      <c r="C102" s="211"/>
      <c r="D102" s="206" t="s">
        <v>150</v>
      </c>
      <c r="E102" s="212" t="s">
        <v>19</v>
      </c>
      <c r="F102" s="213" t="s">
        <v>726</v>
      </c>
      <c r="G102" s="211"/>
      <c r="H102" s="214">
        <v>35.799999999999997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150</v>
      </c>
      <c r="AU102" s="220" t="s">
        <v>82</v>
      </c>
      <c r="AV102" s="13" t="s">
        <v>82</v>
      </c>
      <c r="AW102" s="13" t="s">
        <v>35</v>
      </c>
      <c r="AX102" s="13" t="s">
        <v>73</v>
      </c>
      <c r="AY102" s="220" t="s">
        <v>138</v>
      </c>
    </row>
    <row r="103" spans="1:65" s="14" customFormat="1" ht="11.25">
      <c r="B103" s="221"/>
      <c r="C103" s="222"/>
      <c r="D103" s="206" t="s">
        <v>150</v>
      </c>
      <c r="E103" s="223" t="s">
        <v>19</v>
      </c>
      <c r="F103" s="224" t="s">
        <v>152</v>
      </c>
      <c r="G103" s="222"/>
      <c r="H103" s="225">
        <v>35.799999999999997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AT103" s="231" t="s">
        <v>150</v>
      </c>
      <c r="AU103" s="231" t="s">
        <v>82</v>
      </c>
      <c r="AV103" s="14" t="s">
        <v>146</v>
      </c>
      <c r="AW103" s="14" t="s">
        <v>35</v>
      </c>
      <c r="AX103" s="14" t="s">
        <v>80</v>
      </c>
      <c r="AY103" s="231" t="s">
        <v>138</v>
      </c>
    </row>
    <row r="104" spans="1:65" s="2" customFormat="1" ht="16.5" customHeight="1">
      <c r="A104" s="35"/>
      <c r="B104" s="36"/>
      <c r="C104" s="193" t="s">
        <v>82</v>
      </c>
      <c r="D104" s="193" t="s">
        <v>141</v>
      </c>
      <c r="E104" s="194" t="s">
        <v>333</v>
      </c>
      <c r="F104" s="195" t="s">
        <v>334</v>
      </c>
      <c r="G104" s="196" t="s">
        <v>144</v>
      </c>
      <c r="H104" s="197">
        <v>0.35799999999999998</v>
      </c>
      <c r="I104" s="198"/>
      <c r="J104" s="199">
        <f>ROUND(I104*H104,2)</f>
        <v>0</v>
      </c>
      <c r="K104" s="195" t="s">
        <v>329</v>
      </c>
      <c r="L104" s="40"/>
      <c r="M104" s="200" t="s">
        <v>19</v>
      </c>
      <c r="N104" s="201" t="s">
        <v>44</v>
      </c>
      <c r="O104" s="65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146</v>
      </c>
      <c r="AT104" s="204" t="s">
        <v>141</v>
      </c>
      <c r="AU104" s="204" t="s">
        <v>82</v>
      </c>
      <c r="AY104" s="18" t="s">
        <v>138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80</v>
      </c>
      <c r="BK104" s="205">
        <f>ROUND(I104*H104,2)</f>
        <v>0</v>
      </c>
      <c r="BL104" s="18" t="s">
        <v>146</v>
      </c>
      <c r="BM104" s="204" t="s">
        <v>727</v>
      </c>
    </row>
    <row r="105" spans="1:65" s="2" customFormat="1" ht="19.5">
      <c r="A105" s="35"/>
      <c r="B105" s="36"/>
      <c r="C105" s="37"/>
      <c r="D105" s="206" t="s">
        <v>148</v>
      </c>
      <c r="E105" s="37"/>
      <c r="F105" s="207" t="s">
        <v>336</v>
      </c>
      <c r="G105" s="37"/>
      <c r="H105" s="37"/>
      <c r="I105" s="116"/>
      <c r="J105" s="37"/>
      <c r="K105" s="37"/>
      <c r="L105" s="40"/>
      <c r="M105" s="208"/>
      <c r="N105" s="209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148</v>
      </c>
      <c r="AU105" s="18" t="s">
        <v>82</v>
      </c>
    </row>
    <row r="106" spans="1:65" s="13" customFormat="1" ht="11.25">
      <c r="B106" s="210"/>
      <c r="C106" s="211"/>
      <c r="D106" s="206" t="s">
        <v>150</v>
      </c>
      <c r="E106" s="212" t="s">
        <v>19</v>
      </c>
      <c r="F106" s="213" t="s">
        <v>728</v>
      </c>
      <c r="G106" s="211"/>
      <c r="H106" s="214">
        <v>0.35799999999999998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150</v>
      </c>
      <c r="AU106" s="220" t="s">
        <v>82</v>
      </c>
      <c r="AV106" s="13" t="s">
        <v>82</v>
      </c>
      <c r="AW106" s="13" t="s">
        <v>35</v>
      </c>
      <c r="AX106" s="13" t="s">
        <v>73</v>
      </c>
      <c r="AY106" s="220" t="s">
        <v>138</v>
      </c>
    </row>
    <row r="107" spans="1:65" s="14" customFormat="1" ht="11.25">
      <c r="B107" s="221"/>
      <c r="C107" s="222"/>
      <c r="D107" s="206" t="s">
        <v>150</v>
      </c>
      <c r="E107" s="223" t="s">
        <v>19</v>
      </c>
      <c r="F107" s="224" t="s">
        <v>152</v>
      </c>
      <c r="G107" s="222"/>
      <c r="H107" s="225">
        <v>0.35799999999999998</v>
      </c>
      <c r="I107" s="226"/>
      <c r="J107" s="222"/>
      <c r="K107" s="222"/>
      <c r="L107" s="227"/>
      <c r="M107" s="228"/>
      <c r="N107" s="229"/>
      <c r="O107" s="229"/>
      <c r="P107" s="229"/>
      <c r="Q107" s="229"/>
      <c r="R107" s="229"/>
      <c r="S107" s="229"/>
      <c r="T107" s="230"/>
      <c r="AT107" s="231" t="s">
        <v>150</v>
      </c>
      <c r="AU107" s="231" t="s">
        <v>82</v>
      </c>
      <c r="AV107" s="14" t="s">
        <v>146</v>
      </c>
      <c r="AW107" s="14" t="s">
        <v>35</v>
      </c>
      <c r="AX107" s="14" t="s">
        <v>80</v>
      </c>
      <c r="AY107" s="231" t="s">
        <v>138</v>
      </c>
    </row>
    <row r="108" spans="1:65" s="2" customFormat="1" ht="16.5" customHeight="1">
      <c r="A108" s="35"/>
      <c r="B108" s="36"/>
      <c r="C108" s="193" t="s">
        <v>160</v>
      </c>
      <c r="D108" s="193" t="s">
        <v>141</v>
      </c>
      <c r="E108" s="194" t="s">
        <v>338</v>
      </c>
      <c r="F108" s="195" t="s">
        <v>339</v>
      </c>
      <c r="G108" s="196" t="s">
        <v>216</v>
      </c>
      <c r="H108" s="197">
        <v>13</v>
      </c>
      <c r="I108" s="198"/>
      <c r="J108" s="199">
        <f>ROUND(I108*H108,2)</f>
        <v>0</v>
      </c>
      <c r="K108" s="195" t="s">
        <v>329</v>
      </c>
      <c r="L108" s="40"/>
      <c r="M108" s="200" t="s">
        <v>19</v>
      </c>
      <c r="N108" s="201" t="s">
        <v>44</v>
      </c>
      <c r="O108" s="65"/>
      <c r="P108" s="202">
        <f>O108*H108</f>
        <v>0</v>
      </c>
      <c r="Q108" s="202">
        <v>1.7500000000000002E-2</v>
      </c>
      <c r="R108" s="202">
        <f>Q108*H108</f>
        <v>0.22750000000000004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146</v>
      </c>
      <c r="AT108" s="204" t="s">
        <v>141</v>
      </c>
      <c r="AU108" s="204" t="s">
        <v>82</v>
      </c>
      <c r="AY108" s="18" t="s">
        <v>138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80</v>
      </c>
      <c r="BK108" s="205">
        <f>ROUND(I108*H108,2)</f>
        <v>0</v>
      </c>
      <c r="BL108" s="18" t="s">
        <v>146</v>
      </c>
      <c r="BM108" s="204" t="s">
        <v>729</v>
      </c>
    </row>
    <row r="109" spans="1:65" s="2" customFormat="1" ht="11.25">
      <c r="A109" s="35"/>
      <c r="B109" s="36"/>
      <c r="C109" s="37"/>
      <c r="D109" s="206" t="s">
        <v>148</v>
      </c>
      <c r="E109" s="37"/>
      <c r="F109" s="207" t="s">
        <v>341</v>
      </c>
      <c r="G109" s="37"/>
      <c r="H109" s="37"/>
      <c r="I109" s="116"/>
      <c r="J109" s="37"/>
      <c r="K109" s="37"/>
      <c r="L109" s="40"/>
      <c r="M109" s="208"/>
      <c r="N109" s="209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148</v>
      </c>
      <c r="AU109" s="18" t="s">
        <v>82</v>
      </c>
    </row>
    <row r="110" spans="1:65" s="15" customFormat="1" ht="11.25">
      <c r="B110" s="243"/>
      <c r="C110" s="244"/>
      <c r="D110" s="206" t="s">
        <v>150</v>
      </c>
      <c r="E110" s="245" t="s">
        <v>19</v>
      </c>
      <c r="F110" s="246" t="s">
        <v>730</v>
      </c>
      <c r="G110" s="244"/>
      <c r="H110" s="245" t="s">
        <v>19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1"/>
      <c r="AT110" s="252" t="s">
        <v>150</v>
      </c>
      <c r="AU110" s="252" t="s">
        <v>82</v>
      </c>
      <c r="AV110" s="15" t="s">
        <v>80</v>
      </c>
      <c r="AW110" s="15" t="s">
        <v>35</v>
      </c>
      <c r="AX110" s="15" t="s">
        <v>73</v>
      </c>
      <c r="AY110" s="252" t="s">
        <v>138</v>
      </c>
    </row>
    <row r="111" spans="1:65" s="13" customFormat="1" ht="11.25">
      <c r="B111" s="210"/>
      <c r="C111" s="211"/>
      <c r="D111" s="206" t="s">
        <v>150</v>
      </c>
      <c r="E111" s="212" t="s">
        <v>19</v>
      </c>
      <c r="F111" s="213" t="s">
        <v>228</v>
      </c>
      <c r="G111" s="211"/>
      <c r="H111" s="214">
        <v>13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150</v>
      </c>
      <c r="AU111" s="220" t="s">
        <v>82</v>
      </c>
      <c r="AV111" s="13" t="s">
        <v>82</v>
      </c>
      <c r="AW111" s="13" t="s">
        <v>35</v>
      </c>
      <c r="AX111" s="13" t="s">
        <v>73</v>
      </c>
      <c r="AY111" s="220" t="s">
        <v>138</v>
      </c>
    </row>
    <row r="112" spans="1:65" s="14" customFormat="1" ht="11.25">
      <c r="B112" s="221"/>
      <c r="C112" s="222"/>
      <c r="D112" s="206" t="s">
        <v>150</v>
      </c>
      <c r="E112" s="223" t="s">
        <v>19</v>
      </c>
      <c r="F112" s="224" t="s">
        <v>152</v>
      </c>
      <c r="G112" s="222"/>
      <c r="H112" s="225">
        <v>13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AT112" s="231" t="s">
        <v>150</v>
      </c>
      <c r="AU112" s="231" t="s">
        <v>82</v>
      </c>
      <c r="AV112" s="14" t="s">
        <v>146</v>
      </c>
      <c r="AW112" s="14" t="s">
        <v>35</v>
      </c>
      <c r="AX112" s="14" t="s">
        <v>80</v>
      </c>
      <c r="AY112" s="231" t="s">
        <v>138</v>
      </c>
    </row>
    <row r="113" spans="1:65" s="2" customFormat="1" ht="16.5" customHeight="1">
      <c r="A113" s="35"/>
      <c r="B113" s="36"/>
      <c r="C113" s="193" t="s">
        <v>146</v>
      </c>
      <c r="D113" s="193" t="s">
        <v>141</v>
      </c>
      <c r="E113" s="194" t="s">
        <v>343</v>
      </c>
      <c r="F113" s="195" t="s">
        <v>344</v>
      </c>
      <c r="G113" s="196" t="s">
        <v>345</v>
      </c>
      <c r="H113" s="197">
        <v>24</v>
      </c>
      <c r="I113" s="198"/>
      <c r="J113" s="199">
        <f>ROUND(I113*H113,2)</f>
        <v>0</v>
      </c>
      <c r="K113" s="195" t="s">
        <v>329</v>
      </c>
      <c r="L113" s="40"/>
      <c r="M113" s="200" t="s">
        <v>19</v>
      </c>
      <c r="N113" s="201" t="s">
        <v>44</v>
      </c>
      <c r="O113" s="65"/>
      <c r="P113" s="202">
        <f>O113*H113</f>
        <v>0</v>
      </c>
      <c r="Q113" s="202">
        <v>3.0000000000000001E-5</v>
      </c>
      <c r="R113" s="202">
        <f>Q113*H113</f>
        <v>7.2000000000000005E-4</v>
      </c>
      <c r="S113" s="202">
        <v>0</v>
      </c>
      <c r="T113" s="203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146</v>
      </c>
      <c r="AT113" s="204" t="s">
        <v>141</v>
      </c>
      <c r="AU113" s="204" t="s">
        <v>82</v>
      </c>
      <c r="AY113" s="18" t="s">
        <v>138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8" t="s">
        <v>80</v>
      </c>
      <c r="BK113" s="205">
        <f>ROUND(I113*H113,2)</f>
        <v>0</v>
      </c>
      <c r="BL113" s="18" t="s">
        <v>146</v>
      </c>
      <c r="BM113" s="204" t="s">
        <v>731</v>
      </c>
    </row>
    <row r="114" spans="1:65" s="2" customFormat="1" ht="11.25">
      <c r="A114" s="35"/>
      <c r="B114" s="36"/>
      <c r="C114" s="37"/>
      <c r="D114" s="206" t="s">
        <v>148</v>
      </c>
      <c r="E114" s="37"/>
      <c r="F114" s="207" t="s">
        <v>347</v>
      </c>
      <c r="G114" s="37"/>
      <c r="H114" s="37"/>
      <c r="I114" s="116"/>
      <c r="J114" s="37"/>
      <c r="K114" s="37"/>
      <c r="L114" s="40"/>
      <c r="M114" s="208"/>
      <c r="N114" s="209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148</v>
      </c>
      <c r="AU114" s="18" t="s">
        <v>82</v>
      </c>
    </row>
    <row r="115" spans="1:65" s="15" customFormat="1" ht="11.25">
      <c r="B115" s="243"/>
      <c r="C115" s="244"/>
      <c r="D115" s="206" t="s">
        <v>150</v>
      </c>
      <c r="E115" s="245" t="s">
        <v>19</v>
      </c>
      <c r="F115" s="246" t="s">
        <v>348</v>
      </c>
      <c r="G115" s="244"/>
      <c r="H115" s="245" t="s">
        <v>19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150</v>
      </c>
      <c r="AU115" s="252" t="s">
        <v>82</v>
      </c>
      <c r="AV115" s="15" t="s">
        <v>80</v>
      </c>
      <c r="AW115" s="15" t="s">
        <v>35</v>
      </c>
      <c r="AX115" s="15" t="s">
        <v>73</v>
      </c>
      <c r="AY115" s="252" t="s">
        <v>138</v>
      </c>
    </row>
    <row r="116" spans="1:65" s="13" customFormat="1" ht="11.25">
      <c r="B116" s="210"/>
      <c r="C116" s="211"/>
      <c r="D116" s="206" t="s">
        <v>150</v>
      </c>
      <c r="E116" s="212" t="s">
        <v>19</v>
      </c>
      <c r="F116" s="213" t="s">
        <v>307</v>
      </c>
      <c r="G116" s="211"/>
      <c r="H116" s="214">
        <v>24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150</v>
      </c>
      <c r="AU116" s="220" t="s">
        <v>82</v>
      </c>
      <c r="AV116" s="13" t="s">
        <v>82</v>
      </c>
      <c r="AW116" s="13" t="s">
        <v>35</v>
      </c>
      <c r="AX116" s="13" t="s">
        <v>73</v>
      </c>
      <c r="AY116" s="220" t="s">
        <v>138</v>
      </c>
    </row>
    <row r="117" spans="1:65" s="14" customFormat="1" ht="11.25">
      <c r="B117" s="221"/>
      <c r="C117" s="222"/>
      <c r="D117" s="206" t="s">
        <v>150</v>
      </c>
      <c r="E117" s="223" t="s">
        <v>19</v>
      </c>
      <c r="F117" s="224" t="s">
        <v>152</v>
      </c>
      <c r="G117" s="222"/>
      <c r="H117" s="225">
        <v>24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AT117" s="231" t="s">
        <v>150</v>
      </c>
      <c r="AU117" s="231" t="s">
        <v>82</v>
      </c>
      <c r="AV117" s="14" t="s">
        <v>146</v>
      </c>
      <c r="AW117" s="14" t="s">
        <v>35</v>
      </c>
      <c r="AX117" s="14" t="s">
        <v>80</v>
      </c>
      <c r="AY117" s="231" t="s">
        <v>138</v>
      </c>
    </row>
    <row r="118" spans="1:65" s="2" customFormat="1" ht="16.5" customHeight="1">
      <c r="A118" s="35"/>
      <c r="B118" s="36"/>
      <c r="C118" s="193" t="s">
        <v>139</v>
      </c>
      <c r="D118" s="193" t="s">
        <v>141</v>
      </c>
      <c r="E118" s="194" t="s">
        <v>349</v>
      </c>
      <c r="F118" s="195" t="s">
        <v>350</v>
      </c>
      <c r="G118" s="196" t="s">
        <v>216</v>
      </c>
      <c r="H118" s="197">
        <v>6</v>
      </c>
      <c r="I118" s="198"/>
      <c r="J118" s="199">
        <f>ROUND(I118*H118,2)</f>
        <v>0</v>
      </c>
      <c r="K118" s="195" t="s">
        <v>329</v>
      </c>
      <c r="L118" s="40"/>
      <c r="M118" s="200" t="s">
        <v>19</v>
      </c>
      <c r="N118" s="201" t="s">
        <v>44</v>
      </c>
      <c r="O118" s="65"/>
      <c r="P118" s="202">
        <f>O118*H118</f>
        <v>0</v>
      </c>
      <c r="Q118" s="202">
        <v>3.6900000000000002E-2</v>
      </c>
      <c r="R118" s="202">
        <f>Q118*H118</f>
        <v>0.22140000000000001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146</v>
      </c>
      <c r="AT118" s="204" t="s">
        <v>141</v>
      </c>
      <c r="AU118" s="204" t="s">
        <v>82</v>
      </c>
      <c r="AY118" s="18" t="s">
        <v>138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80</v>
      </c>
      <c r="BK118" s="205">
        <f>ROUND(I118*H118,2)</f>
        <v>0</v>
      </c>
      <c r="BL118" s="18" t="s">
        <v>146</v>
      </c>
      <c r="BM118" s="204" t="s">
        <v>732</v>
      </c>
    </row>
    <row r="119" spans="1:65" s="2" customFormat="1" ht="29.25">
      <c r="A119" s="35"/>
      <c r="B119" s="36"/>
      <c r="C119" s="37"/>
      <c r="D119" s="206" t="s">
        <v>148</v>
      </c>
      <c r="E119" s="37"/>
      <c r="F119" s="207" t="s">
        <v>352</v>
      </c>
      <c r="G119" s="37"/>
      <c r="H119" s="37"/>
      <c r="I119" s="116"/>
      <c r="J119" s="37"/>
      <c r="K119" s="37"/>
      <c r="L119" s="40"/>
      <c r="M119" s="208"/>
      <c r="N119" s="209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148</v>
      </c>
      <c r="AU119" s="18" t="s">
        <v>82</v>
      </c>
    </row>
    <row r="120" spans="1:65" s="15" customFormat="1" ht="11.25">
      <c r="B120" s="243"/>
      <c r="C120" s="244"/>
      <c r="D120" s="206" t="s">
        <v>150</v>
      </c>
      <c r="E120" s="245" t="s">
        <v>19</v>
      </c>
      <c r="F120" s="246" t="s">
        <v>733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150</v>
      </c>
      <c r="AU120" s="252" t="s">
        <v>82</v>
      </c>
      <c r="AV120" s="15" t="s">
        <v>80</v>
      </c>
      <c r="AW120" s="15" t="s">
        <v>35</v>
      </c>
      <c r="AX120" s="15" t="s">
        <v>73</v>
      </c>
      <c r="AY120" s="252" t="s">
        <v>138</v>
      </c>
    </row>
    <row r="121" spans="1:65" s="13" customFormat="1" ht="11.25">
      <c r="B121" s="210"/>
      <c r="C121" s="211"/>
      <c r="D121" s="206" t="s">
        <v>150</v>
      </c>
      <c r="E121" s="212" t="s">
        <v>19</v>
      </c>
      <c r="F121" s="213" t="s">
        <v>180</v>
      </c>
      <c r="G121" s="211"/>
      <c r="H121" s="214">
        <v>6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150</v>
      </c>
      <c r="AU121" s="220" t="s">
        <v>82</v>
      </c>
      <c r="AV121" s="13" t="s">
        <v>82</v>
      </c>
      <c r="AW121" s="13" t="s">
        <v>35</v>
      </c>
      <c r="AX121" s="13" t="s">
        <v>73</v>
      </c>
      <c r="AY121" s="220" t="s">
        <v>138</v>
      </c>
    </row>
    <row r="122" spans="1:65" s="14" customFormat="1" ht="11.25">
      <c r="B122" s="221"/>
      <c r="C122" s="222"/>
      <c r="D122" s="206" t="s">
        <v>150</v>
      </c>
      <c r="E122" s="223" t="s">
        <v>19</v>
      </c>
      <c r="F122" s="224" t="s">
        <v>152</v>
      </c>
      <c r="G122" s="222"/>
      <c r="H122" s="225">
        <v>6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150</v>
      </c>
      <c r="AU122" s="231" t="s">
        <v>82</v>
      </c>
      <c r="AV122" s="14" t="s">
        <v>146</v>
      </c>
      <c r="AW122" s="14" t="s">
        <v>35</v>
      </c>
      <c r="AX122" s="14" t="s">
        <v>80</v>
      </c>
      <c r="AY122" s="231" t="s">
        <v>138</v>
      </c>
    </row>
    <row r="123" spans="1:65" s="2" customFormat="1" ht="16.5" customHeight="1">
      <c r="A123" s="35"/>
      <c r="B123" s="36"/>
      <c r="C123" s="193" t="s">
        <v>180</v>
      </c>
      <c r="D123" s="193" t="s">
        <v>141</v>
      </c>
      <c r="E123" s="194" t="s">
        <v>355</v>
      </c>
      <c r="F123" s="195" t="s">
        <v>356</v>
      </c>
      <c r="G123" s="196" t="s">
        <v>170</v>
      </c>
      <c r="H123" s="197">
        <v>35.799999999999997</v>
      </c>
      <c r="I123" s="198"/>
      <c r="J123" s="199">
        <f>ROUND(I123*H123,2)</f>
        <v>0</v>
      </c>
      <c r="K123" s="195" t="s">
        <v>329</v>
      </c>
      <c r="L123" s="40"/>
      <c r="M123" s="200" t="s">
        <v>19</v>
      </c>
      <c r="N123" s="201" t="s">
        <v>44</v>
      </c>
      <c r="O123" s="65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146</v>
      </c>
      <c r="AT123" s="204" t="s">
        <v>141</v>
      </c>
      <c r="AU123" s="204" t="s">
        <v>82</v>
      </c>
      <c r="AY123" s="18" t="s">
        <v>138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80</v>
      </c>
      <c r="BK123" s="205">
        <f>ROUND(I123*H123,2)</f>
        <v>0</v>
      </c>
      <c r="BL123" s="18" t="s">
        <v>146</v>
      </c>
      <c r="BM123" s="204" t="s">
        <v>734</v>
      </c>
    </row>
    <row r="124" spans="1:65" s="2" customFormat="1" ht="11.25">
      <c r="A124" s="35"/>
      <c r="B124" s="36"/>
      <c r="C124" s="37"/>
      <c r="D124" s="206" t="s">
        <v>148</v>
      </c>
      <c r="E124" s="37"/>
      <c r="F124" s="207" t="s">
        <v>358</v>
      </c>
      <c r="G124" s="37"/>
      <c r="H124" s="37"/>
      <c r="I124" s="116"/>
      <c r="J124" s="37"/>
      <c r="K124" s="37"/>
      <c r="L124" s="40"/>
      <c r="M124" s="208"/>
      <c r="N124" s="209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148</v>
      </c>
      <c r="AU124" s="18" t="s">
        <v>82</v>
      </c>
    </row>
    <row r="125" spans="1:65" s="13" customFormat="1" ht="11.25">
      <c r="B125" s="210"/>
      <c r="C125" s="211"/>
      <c r="D125" s="206" t="s">
        <v>150</v>
      </c>
      <c r="E125" s="212" t="s">
        <v>19</v>
      </c>
      <c r="F125" s="213" t="s">
        <v>735</v>
      </c>
      <c r="G125" s="211"/>
      <c r="H125" s="214">
        <v>35.799999999999997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150</v>
      </c>
      <c r="AU125" s="220" t="s">
        <v>82</v>
      </c>
      <c r="AV125" s="13" t="s">
        <v>82</v>
      </c>
      <c r="AW125" s="13" t="s">
        <v>35</v>
      </c>
      <c r="AX125" s="13" t="s">
        <v>73</v>
      </c>
      <c r="AY125" s="220" t="s">
        <v>138</v>
      </c>
    </row>
    <row r="126" spans="1:65" s="14" customFormat="1" ht="11.25">
      <c r="B126" s="221"/>
      <c r="C126" s="222"/>
      <c r="D126" s="206" t="s">
        <v>150</v>
      </c>
      <c r="E126" s="223" t="s">
        <v>19</v>
      </c>
      <c r="F126" s="224" t="s">
        <v>152</v>
      </c>
      <c r="G126" s="222"/>
      <c r="H126" s="225">
        <v>35.799999999999997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150</v>
      </c>
      <c r="AU126" s="231" t="s">
        <v>82</v>
      </c>
      <c r="AV126" s="14" t="s">
        <v>146</v>
      </c>
      <c r="AW126" s="14" t="s">
        <v>35</v>
      </c>
      <c r="AX126" s="14" t="s">
        <v>80</v>
      </c>
      <c r="AY126" s="231" t="s">
        <v>138</v>
      </c>
    </row>
    <row r="127" spans="1:65" s="2" customFormat="1" ht="16.5" customHeight="1">
      <c r="A127" s="35"/>
      <c r="B127" s="36"/>
      <c r="C127" s="193" t="s">
        <v>185</v>
      </c>
      <c r="D127" s="193" t="s">
        <v>141</v>
      </c>
      <c r="E127" s="194" t="s">
        <v>736</v>
      </c>
      <c r="F127" s="195" t="s">
        <v>737</v>
      </c>
      <c r="G127" s="196" t="s">
        <v>144</v>
      </c>
      <c r="H127" s="197">
        <v>97.632000000000005</v>
      </c>
      <c r="I127" s="198"/>
      <c r="J127" s="199">
        <f>ROUND(I127*H127,2)</f>
        <v>0</v>
      </c>
      <c r="K127" s="195" t="s">
        <v>329</v>
      </c>
      <c r="L127" s="40"/>
      <c r="M127" s="200" t="s">
        <v>19</v>
      </c>
      <c r="N127" s="201" t="s">
        <v>44</v>
      </c>
      <c r="O127" s="65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146</v>
      </c>
      <c r="AT127" s="204" t="s">
        <v>141</v>
      </c>
      <c r="AU127" s="204" t="s">
        <v>82</v>
      </c>
      <c r="AY127" s="18" t="s">
        <v>138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80</v>
      </c>
      <c r="BK127" s="205">
        <f>ROUND(I127*H127,2)</f>
        <v>0</v>
      </c>
      <c r="BL127" s="18" t="s">
        <v>146</v>
      </c>
      <c r="BM127" s="204" t="s">
        <v>738</v>
      </c>
    </row>
    <row r="128" spans="1:65" s="2" customFormat="1" ht="19.5">
      <c r="A128" s="35"/>
      <c r="B128" s="36"/>
      <c r="C128" s="37"/>
      <c r="D128" s="206" t="s">
        <v>148</v>
      </c>
      <c r="E128" s="37"/>
      <c r="F128" s="207" t="s">
        <v>739</v>
      </c>
      <c r="G128" s="37"/>
      <c r="H128" s="37"/>
      <c r="I128" s="116"/>
      <c r="J128" s="37"/>
      <c r="K128" s="37"/>
      <c r="L128" s="40"/>
      <c r="M128" s="208"/>
      <c r="N128" s="209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148</v>
      </c>
      <c r="AU128" s="18" t="s">
        <v>82</v>
      </c>
    </row>
    <row r="129" spans="1:65" s="15" customFormat="1" ht="11.25">
      <c r="B129" s="243"/>
      <c r="C129" s="244"/>
      <c r="D129" s="206" t="s">
        <v>150</v>
      </c>
      <c r="E129" s="245" t="s">
        <v>19</v>
      </c>
      <c r="F129" s="246" t="s">
        <v>740</v>
      </c>
      <c r="G129" s="244"/>
      <c r="H129" s="245" t="s">
        <v>19</v>
      </c>
      <c r="I129" s="247"/>
      <c r="J129" s="244"/>
      <c r="K129" s="244"/>
      <c r="L129" s="248"/>
      <c r="M129" s="249"/>
      <c r="N129" s="250"/>
      <c r="O129" s="250"/>
      <c r="P129" s="250"/>
      <c r="Q129" s="250"/>
      <c r="R129" s="250"/>
      <c r="S129" s="250"/>
      <c r="T129" s="251"/>
      <c r="AT129" s="252" t="s">
        <v>150</v>
      </c>
      <c r="AU129" s="252" t="s">
        <v>82</v>
      </c>
      <c r="AV129" s="15" t="s">
        <v>80</v>
      </c>
      <c r="AW129" s="15" t="s">
        <v>35</v>
      </c>
      <c r="AX129" s="15" t="s">
        <v>73</v>
      </c>
      <c r="AY129" s="252" t="s">
        <v>138</v>
      </c>
    </row>
    <row r="130" spans="1:65" s="13" customFormat="1" ht="11.25">
      <c r="B130" s="210"/>
      <c r="C130" s="211"/>
      <c r="D130" s="206" t="s">
        <v>150</v>
      </c>
      <c r="E130" s="212" t="s">
        <v>19</v>
      </c>
      <c r="F130" s="213" t="s">
        <v>741</v>
      </c>
      <c r="G130" s="211"/>
      <c r="H130" s="214">
        <v>3.24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150</v>
      </c>
      <c r="AU130" s="220" t="s">
        <v>82</v>
      </c>
      <c r="AV130" s="13" t="s">
        <v>82</v>
      </c>
      <c r="AW130" s="13" t="s">
        <v>35</v>
      </c>
      <c r="AX130" s="13" t="s">
        <v>73</v>
      </c>
      <c r="AY130" s="220" t="s">
        <v>138</v>
      </c>
    </row>
    <row r="131" spans="1:65" s="15" customFormat="1" ht="11.25">
      <c r="B131" s="243"/>
      <c r="C131" s="244"/>
      <c r="D131" s="206" t="s">
        <v>150</v>
      </c>
      <c r="E131" s="245" t="s">
        <v>19</v>
      </c>
      <c r="F131" s="246" t="s">
        <v>742</v>
      </c>
      <c r="G131" s="244"/>
      <c r="H131" s="245" t="s">
        <v>19</v>
      </c>
      <c r="I131" s="247"/>
      <c r="J131" s="244"/>
      <c r="K131" s="244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150</v>
      </c>
      <c r="AU131" s="252" t="s">
        <v>82</v>
      </c>
      <c r="AV131" s="15" t="s">
        <v>80</v>
      </c>
      <c r="AW131" s="15" t="s">
        <v>35</v>
      </c>
      <c r="AX131" s="15" t="s">
        <v>73</v>
      </c>
      <c r="AY131" s="252" t="s">
        <v>138</v>
      </c>
    </row>
    <row r="132" spans="1:65" s="13" customFormat="1" ht="11.25">
      <c r="B132" s="210"/>
      <c r="C132" s="211"/>
      <c r="D132" s="206" t="s">
        <v>150</v>
      </c>
      <c r="E132" s="212" t="s">
        <v>19</v>
      </c>
      <c r="F132" s="213" t="s">
        <v>743</v>
      </c>
      <c r="G132" s="211"/>
      <c r="H132" s="214">
        <v>2.2029999999999998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150</v>
      </c>
      <c r="AU132" s="220" t="s">
        <v>82</v>
      </c>
      <c r="AV132" s="13" t="s">
        <v>82</v>
      </c>
      <c r="AW132" s="13" t="s">
        <v>35</v>
      </c>
      <c r="AX132" s="13" t="s">
        <v>73</v>
      </c>
      <c r="AY132" s="220" t="s">
        <v>138</v>
      </c>
    </row>
    <row r="133" spans="1:65" s="15" customFormat="1" ht="11.25">
      <c r="B133" s="243"/>
      <c r="C133" s="244"/>
      <c r="D133" s="206" t="s">
        <v>150</v>
      </c>
      <c r="E133" s="245" t="s">
        <v>19</v>
      </c>
      <c r="F133" s="246" t="s">
        <v>744</v>
      </c>
      <c r="G133" s="244"/>
      <c r="H133" s="245" t="s">
        <v>19</v>
      </c>
      <c r="I133" s="247"/>
      <c r="J133" s="244"/>
      <c r="K133" s="244"/>
      <c r="L133" s="248"/>
      <c r="M133" s="249"/>
      <c r="N133" s="250"/>
      <c r="O133" s="250"/>
      <c r="P133" s="250"/>
      <c r="Q133" s="250"/>
      <c r="R133" s="250"/>
      <c r="S133" s="250"/>
      <c r="T133" s="251"/>
      <c r="AT133" s="252" t="s">
        <v>150</v>
      </c>
      <c r="AU133" s="252" t="s">
        <v>82</v>
      </c>
      <c r="AV133" s="15" t="s">
        <v>80</v>
      </c>
      <c r="AW133" s="15" t="s">
        <v>35</v>
      </c>
      <c r="AX133" s="15" t="s">
        <v>73</v>
      </c>
      <c r="AY133" s="252" t="s">
        <v>138</v>
      </c>
    </row>
    <row r="134" spans="1:65" s="13" customFormat="1" ht="22.5">
      <c r="B134" s="210"/>
      <c r="C134" s="211"/>
      <c r="D134" s="206" t="s">
        <v>150</v>
      </c>
      <c r="E134" s="212" t="s">
        <v>19</v>
      </c>
      <c r="F134" s="213" t="s">
        <v>745</v>
      </c>
      <c r="G134" s="211"/>
      <c r="H134" s="214">
        <v>91.165999999999997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150</v>
      </c>
      <c r="AU134" s="220" t="s">
        <v>82</v>
      </c>
      <c r="AV134" s="13" t="s">
        <v>82</v>
      </c>
      <c r="AW134" s="13" t="s">
        <v>35</v>
      </c>
      <c r="AX134" s="13" t="s">
        <v>73</v>
      </c>
      <c r="AY134" s="220" t="s">
        <v>138</v>
      </c>
    </row>
    <row r="135" spans="1:65" s="13" customFormat="1" ht="11.25">
      <c r="B135" s="210"/>
      <c r="C135" s="211"/>
      <c r="D135" s="206" t="s">
        <v>150</v>
      </c>
      <c r="E135" s="212" t="s">
        <v>19</v>
      </c>
      <c r="F135" s="213" t="s">
        <v>746</v>
      </c>
      <c r="G135" s="211"/>
      <c r="H135" s="214">
        <v>-7.1120000000000001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150</v>
      </c>
      <c r="AU135" s="220" t="s">
        <v>82</v>
      </c>
      <c r="AV135" s="13" t="s">
        <v>82</v>
      </c>
      <c r="AW135" s="13" t="s">
        <v>35</v>
      </c>
      <c r="AX135" s="13" t="s">
        <v>73</v>
      </c>
      <c r="AY135" s="220" t="s">
        <v>138</v>
      </c>
    </row>
    <row r="136" spans="1:65" s="15" customFormat="1" ht="11.25">
      <c r="B136" s="243"/>
      <c r="C136" s="244"/>
      <c r="D136" s="206" t="s">
        <v>150</v>
      </c>
      <c r="E136" s="245" t="s">
        <v>19</v>
      </c>
      <c r="F136" s="246" t="s">
        <v>747</v>
      </c>
      <c r="G136" s="244"/>
      <c r="H136" s="245" t="s">
        <v>19</v>
      </c>
      <c r="I136" s="247"/>
      <c r="J136" s="244"/>
      <c r="K136" s="244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150</v>
      </c>
      <c r="AU136" s="252" t="s">
        <v>82</v>
      </c>
      <c r="AV136" s="15" t="s">
        <v>80</v>
      </c>
      <c r="AW136" s="15" t="s">
        <v>35</v>
      </c>
      <c r="AX136" s="15" t="s">
        <v>73</v>
      </c>
      <c r="AY136" s="252" t="s">
        <v>138</v>
      </c>
    </row>
    <row r="137" spans="1:65" s="13" customFormat="1" ht="11.25">
      <c r="B137" s="210"/>
      <c r="C137" s="211"/>
      <c r="D137" s="206" t="s">
        <v>150</v>
      </c>
      <c r="E137" s="212" t="s">
        <v>19</v>
      </c>
      <c r="F137" s="213" t="s">
        <v>748</v>
      </c>
      <c r="G137" s="211"/>
      <c r="H137" s="214">
        <v>1.4279999999999999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150</v>
      </c>
      <c r="AU137" s="220" t="s">
        <v>82</v>
      </c>
      <c r="AV137" s="13" t="s">
        <v>82</v>
      </c>
      <c r="AW137" s="13" t="s">
        <v>35</v>
      </c>
      <c r="AX137" s="13" t="s">
        <v>73</v>
      </c>
      <c r="AY137" s="220" t="s">
        <v>138</v>
      </c>
    </row>
    <row r="138" spans="1:65" s="15" customFormat="1" ht="11.25">
      <c r="B138" s="243"/>
      <c r="C138" s="244"/>
      <c r="D138" s="206" t="s">
        <v>150</v>
      </c>
      <c r="E138" s="245" t="s">
        <v>19</v>
      </c>
      <c r="F138" s="246" t="s">
        <v>749</v>
      </c>
      <c r="G138" s="244"/>
      <c r="H138" s="245" t="s">
        <v>19</v>
      </c>
      <c r="I138" s="247"/>
      <c r="J138" s="244"/>
      <c r="K138" s="244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150</v>
      </c>
      <c r="AU138" s="252" t="s">
        <v>82</v>
      </c>
      <c r="AV138" s="15" t="s">
        <v>80</v>
      </c>
      <c r="AW138" s="15" t="s">
        <v>35</v>
      </c>
      <c r="AX138" s="15" t="s">
        <v>73</v>
      </c>
      <c r="AY138" s="252" t="s">
        <v>138</v>
      </c>
    </row>
    <row r="139" spans="1:65" s="13" customFormat="1" ht="11.25">
      <c r="B139" s="210"/>
      <c r="C139" s="211"/>
      <c r="D139" s="206" t="s">
        <v>150</v>
      </c>
      <c r="E139" s="212" t="s">
        <v>19</v>
      </c>
      <c r="F139" s="213" t="s">
        <v>750</v>
      </c>
      <c r="G139" s="211"/>
      <c r="H139" s="214">
        <v>6.7069999999999999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150</v>
      </c>
      <c r="AU139" s="220" t="s">
        <v>82</v>
      </c>
      <c r="AV139" s="13" t="s">
        <v>82</v>
      </c>
      <c r="AW139" s="13" t="s">
        <v>35</v>
      </c>
      <c r="AX139" s="13" t="s">
        <v>73</v>
      </c>
      <c r="AY139" s="220" t="s">
        <v>138</v>
      </c>
    </row>
    <row r="140" spans="1:65" s="14" customFormat="1" ht="11.25">
      <c r="B140" s="221"/>
      <c r="C140" s="222"/>
      <c r="D140" s="206" t="s">
        <v>150</v>
      </c>
      <c r="E140" s="223" t="s">
        <v>19</v>
      </c>
      <c r="F140" s="224" t="s">
        <v>152</v>
      </c>
      <c r="G140" s="222"/>
      <c r="H140" s="225">
        <v>97.631999999999991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150</v>
      </c>
      <c r="AU140" s="231" t="s">
        <v>82</v>
      </c>
      <c r="AV140" s="14" t="s">
        <v>146</v>
      </c>
      <c r="AW140" s="14" t="s">
        <v>35</v>
      </c>
      <c r="AX140" s="14" t="s">
        <v>80</v>
      </c>
      <c r="AY140" s="231" t="s">
        <v>138</v>
      </c>
    </row>
    <row r="141" spans="1:65" s="2" customFormat="1" ht="16.5" customHeight="1">
      <c r="A141" s="35"/>
      <c r="B141" s="36"/>
      <c r="C141" s="193" t="s">
        <v>157</v>
      </c>
      <c r="D141" s="193" t="s">
        <v>141</v>
      </c>
      <c r="E141" s="194" t="s">
        <v>366</v>
      </c>
      <c r="F141" s="195" t="s">
        <v>367</v>
      </c>
      <c r="G141" s="196" t="s">
        <v>144</v>
      </c>
      <c r="H141" s="197">
        <v>2.294</v>
      </c>
      <c r="I141" s="198"/>
      <c r="J141" s="199">
        <f>ROUND(I141*H141,2)</f>
        <v>0</v>
      </c>
      <c r="K141" s="195" t="s">
        <v>329</v>
      </c>
      <c r="L141" s="40"/>
      <c r="M141" s="200" t="s">
        <v>19</v>
      </c>
      <c r="N141" s="201" t="s">
        <v>44</v>
      </c>
      <c r="O141" s="65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4" t="s">
        <v>368</v>
      </c>
      <c r="AT141" s="204" t="s">
        <v>141</v>
      </c>
      <c r="AU141" s="204" t="s">
        <v>82</v>
      </c>
      <c r="AY141" s="18" t="s">
        <v>138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8" t="s">
        <v>80</v>
      </c>
      <c r="BK141" s="205">
        <f>ROUND(I141*H141,2)</f>
        <v>0</v>
      </c>
      <c r="BL141" s="18" t="s">
        <v>368</v>
      </c>
      <c r="BM141" s="204" t="s">
        <v>751</v>
      </c>
    </row>
    <row r="142" spans="1:65" s="2" customFormat="1" ht="19.5">
      <c r="A142" s="35"/>
      <c r="B142" s="36"/>
      <c r="C142" s="37"/>
      <c r="D142" s="206" t="s">
        <v>148</v>
      </c>
      <c r="E142" s="37"/>
      <c r="F142" s="207" t="s">
        <v>370</v>
      </c>
      <c r="G142" s="37"/>
      <c r="H142" s="37"/>
      <c r="I142" s="116"/>
      <c r="J142" s="37"/>
      <c r="K142" s="37"/>
      <c r="L142" s="40"/>
      <c r="M142" s="208"/>
      <c r="N142" s="209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148</v>
      </c>
      <c r="AU142" s="18" t="s">
        <v>82</v>
      </c>
    </row>
    <row r="143" spans="1:65" s="15" customFormat="1" ht="11.25">
      <c r="B143" s="243"/>
      <c r="C143" s="244"/>
      <c r="D143" s="206" t="s">
        <v>150</v>
      </c>
      <c r="E143" s="245" t="s">
        <v>19</v>
      </c>
      <c r="F143" s="246" t="s">
        <v>752</v>
      </c>
      <c r="G143" s="244"/>
      <c r="H143" s="245" t="s">
        <v>19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1"/>
      <c r="AT143" s="252" t="s">
        <v>150</v>
      </c>
      <c r="AU143" s="252" t="s">
        <v>82</v>
      </c>
      <c r="AV143" s="15" t="s">
        <v>80</v>
      </c>
      <c r="AW143" s="15" t="s">
        <v>35</v>
      </c>
      <c r="AX143" s="15" t="s">
        <v>73</v>
      </c>
      <c r="AY143" s="252" t="s">
        <v>138</v>
      </c>
    </row>
    <row r="144" spans="1:65" s="13" customFormat="1" ht="11.25">
      <c r="B144" s="210"/>
      <c r="C144" s="211"/>
      <c r="D144" s="206" t="s">
        <v>150</v>
      </c>
      <c r="E144" s="212" t="s">
        <v>19</v>
      </c>
      <c r="F144" s="213" t="s">
        <v>753</v>
      </c>
      <c r="G144" s="211"/>
      <c r="H144" s="214">
        <v>2.294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150</v>
      </c>
      <c r="AU144" s="220" t="s">
        <v>82</v>
      </c>
      <c r="AV144" s="13" t="s">
        <v>82</v>
      </c>
      <c r="AW144" s="13" t="s">
        <v>35</v>
      </c>
      <c r="AX144" s="13" t="s">
        <v>73</v>
      </c>
      <c r="AY144" s="220" t="s">
        <v>138</v>
      </c>
    </row>
    <row r="145" spans="1:65" s="14" customFormat="1" ht="11.25">
      <c r="B145" s="221"/>
      <c r="C145" s="222"/>
      <c r="D145" s="206" t="s">
        <v>150</v>
      </c>
      <c r="E145" s="223" t="s">
        <v>19</v>
      </c>
      <c r="F145" s="224" t="s">
        <v>152</v>
      </c>
      <c r="G145" s="222"/>
      <c r="H145" s="225">
        <v>2.294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150</v>
      </c>
      <c r="AU145" s="231" t="s">
        <v>82</v>
      </c>
      <c r="AV145" s="14" t="s">
        <v>146</v>
      </c>
      <c r="AW145" s="14" t="s">
        <v>35</v>
      </c>
      <c r="AX145" s="14" t="s">
        <v>80</v>
      </c>
      <c r="AY145" s="231" t="s">
        <v>138</v>
      </c>
    </row>
    <row r="146" spans="1:65" s="2" customFormat="1" ht="16.5" customHeight="1">
      <c r="A146" s="35"/>
      <c r="B146" s="36"/>
      <c r="C146" s="193" t="s">
        <v>199</v>
      </c>
      <c r="D146" s="193" t="s">
        <v>141</v>
      </c>
      <c r="E146" s="194" t="s">
        <v>373</v>
      </c>
      <c r="F146" s="195" t="s">
        <v>374</v>
      </c>
      <c r="G146" s="196" t="s">
        <v>170</v>
      </c>
      <c r="H146" s="197">
        <v>54</v>
      </c>
      <c r="I146" s="198"/>
      <c r="J146" s="199">
        <f>ROUND(I146*H146,2)</f>
        <v>0</v>
      </c>
      <c r="K146" s="195" t="s">
        <v>329</v>
      </c>
      <c r="L146" s="40"/>
      <c r="M146" s="200" t="s">
        <v>19</v>
      </c>
      <c r="N146" s="201" t="s">
        <v>44</v>
      </c>
      <c r="O146" s="65"/>
      <c r="P146" s="202">
        <f>O146*H146</f>
        <v>0</v>
      </c>
      <c r="Q146" s="202">
        <v>8.4999999999999995E-4</v>
      </c>
      <c r="R146" s="202">
        <f>Q146*H146</f>
        <v>4.5899999999999996E-2</v>
      </c>
      <c r="S146" s="202">
        <v>0</v>
      </c>
      <c r="T146" s="20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4" t="s">
        <v>146</v>
      </c>
      <c r="AT146" s="204" t="s">
        <v>141</v>
      </c>
      <c r="AU146" s="204" t="s">
        <v>82</v>
      </c>
      <c r="AY146" s="18" t="s">
        <v>138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8" t="s">
        <v>80</v>
      </c>
      <c r="BK146" s="205">
        <f>ROUND(I146*H146,2)</f>
        <v>0</v>
      </c>
      <c r="BL146" s="18" t="s">
        <v>146</v>
      </c>
      <c r="BM146" s="204" t="s">
        <v>754</v>
      </c>
    </row>
    <row r="147" spans="1:65" s="2" customFormat="1" ht="11.25">
      <c r="A147" s="35"/>
      <c r="B147" s="36"/>
      <c r="C147" s="37"/>
      <c r="D147" s="206" t="s">
        <v>148</v>
      </c>
      <c r="E147" s="37"/>
      <c r="F147" s="207" t="s">
        <v>376</v>
      </c>
      <c r="G147" s="37"/>
      <c r="H147" s="37"/>
      <c r="I147" s="116"/>
      <c r="J147" s="37"/>
      <c r="K147" s="37"/>
      <c r="L147" s="40"/>
      <c r="M147" s="208"/>
      <c r="N147" s="209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148</v>
      </c>
      <c r="AU147" s="18" t="s">
        <v>82</v>
      </c>
    </row>
    <row r="148" spans="1:65" s="15" customFormat="1" ht="11.25">
      <c r="B148" s="243"/>
      <c r="C148" s="244"/>
      <c r="D148" s="206" t="s">
        <v>150</v>
      </c>
      <c r="E148" s="245" t="s">
        <v>19</v>
      </c>
      <c r="F148" s="246" t="s">
        <v>377</v>
      </c>
      <c r="G148" s="244"/>
      <c r="H148" s="245" t="s">
        <v>19</v>
      </c>
      <c r="I148" s="247"/>
      <c r="J148" s="244"/>
      <c r="K148" s="244"/>
      <c r="L148" s="248"/>
      <c r="M148" s="249"/>
      <c r="N148" s="250"/>
      <c r="O148" s="250"/>
      <c r="P148" s="250"/>
      <c r="Q148" s="250"/>
      <c r="R148" s="250"/>
      <c r="S148" s="250"/>
      <c r="T148" s="251"/>
      <c r="AT148" s="252" t="s">
        <v>150</v>
      </c>
      <c r="AU148" s="252" t="s">
        <v>82</v>
      </c>
      <c r="AV148" s="15" t="s">
        <v>80</v>
      </c>
      <c r="AW148" s="15" t="s">
        <v>35</v>
      </c>
      <c r="AX148" s="15" t="s">
        <v>73</v>
      </c>
      <c r="AY148" s="252" t="s">
        <v>138</v>
      </c>
    </row>
    <row r="149" spans="1:65" s="13" customFormat="1" ht="11.25">
      <c r="B149" s="210"/>
      <c r="C149" s="211"/>
      <c r="D149" s="206" t="s">
        <v>150</v>
      </c>
      <c r="E149" s="212" t="s">
        <v>19</v>
      </c>
      <c r="F149" s="213" t="s">
        <v>755</v>
      </c>
      <c r="G149" s="211"/>
      <c r="H149" s="214">
        <v>54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150</v>
      </c>
      <c r="AU149" s="220" t="s">
        <v>82</v>
      </c>
      <c r="AV149" s="13" t="s">
        <v>82</v>
      </c>
      <c r="AW149" s="13" t="s">
        <v>35</v>
      </c>
      <c r="AX149" s="13" t="s">
        <v>73</v>
      </c>
      <c r="AY149" s="220" t="s">
        <v>138</v>
      </c>
    </row>
    <row r="150" spans="1:65" s="14" customFormat="1" ht="11.25">
      <c r="B150" s="221"/>
      <c r="C150" s="222"/>
      <c r="D150" s="206" t="s">
        <v>150</v>
      </c>
      <c r="E150" s="223" t="s">
        <v>19</v>
      </c>
      <c r="F150" s="224" t="s">
        <v>152</v>
      </c>
      <c r="G150" s="222"/>
      <c r="H150" s="225">
        <v>54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150</v>
      </c>
      <c r="AU150" s="231" t="s">
        <v>82</v>
      </c>
      <c r="AV150" s="14" t="s">
        <v>146</v>
      </c>
      <c r="AW150" s="14" t="s">
        <v>35</v>
      </c>
      <c r="AX150" s="14" t="s">
        <v>80</v>
      </c>
      <c r="AY150" s="231" t="s">
        <v>138</v>
      </c>
    </row>
    <row r="151" spans="1:65" s="2" customFormat="1" ht="16.5" customHeight="1">
      <c r="A151" s="35"/>
      <c r="B151" s="36"/>
      <c r="C151" s="193" t="s">
        <v>207</v>
      </c>
      <c r="D151" s="193" t="s">
        <v>141</v>
      </c>
      <c r="E151" s="194" t="s">
        <v>379</v>
      </c>
      <c r="F151" s="195" t="s">
        <v>380</v>
      </c>
      <c r="G151" s="196" t="s">
        <v>170</v>
      </c>
      <c r="H151" s="197">
        <v>54</v>
      </c>
      <c r="I151" s="198"/>
      <c r="J151" s="199">
        <f>ROUND(I151*H151,2)</f>
        <v>0</v>
      </c>
      <c r="K151" s="195" t="s">
        <v>329</v>
      </c>
      <c r="L151" s="40"/>
      <c r="M151" s="200" t="s">
        <v>19</v>
      </c>
      <c r="N151" s="201" t="s">
        <v>44</v>
      </c>
      <c r="O151" s="65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4" t="s">
        <v>146</v>
      </c>
      <c r="AT151" s="204" t="s">
        <v>141</v>
      </c>
      <c r="AU151" s="204" t="s">
        <v>82</v>
      </c>
      <c r="AY151" s="18" t="s">
        <v>138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8" t="s">
        <v>80</v>
      </c>
      <c r="BK151" s="205">
        <f>ROUND(I151*H151,2)</f>
        <v>0</v>
      </c>
      <c r="BL151" s="18" t="s">
        <v>146</v>
      </c>
      <c r="BM151" s="204" t="s">
        <v>756</v>
      </c>
    </row>
    <row r="152" spans="1:65" s="2" customFormat="1" ht="19.5">
      <c r="A152" s="35"/>
      <c r="B152" s="36"/>
      <c r="C152" s="37"/>
      <c r="D152" s="206" t="s">
        <v>148</v>
      </c>
      <c r="E152" s="37"/>
      <c r="F152" s="207" t="s">
        <v>382</v>
      </c>
      <c r="G152" s="37"/>
      <c r="H152" s="37"/>
      <c r="I152" s="116"/>
      <c r="J152" s="37"/>
      <c r="K152" s="37"/>
      <c r="L152" s="40"/>
      <c r="M152" s="208"/>
      <c r="N152" s="209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148</v>
      </c>
      <c r="AU152" s="18" t="s">
        <v>82</v>
      </c>
    </row>
    <row r="153" spans="1:65" s="15" customFormat="1" ht="11.25">
      <c r="B153" s="243"/>
      <c r="C153" s="244"/>
      <c r="D153" s="206" t="s">
        <v>150</v>
      </c>
      <c r="E153" s="245" t="s">
        <v>19</v>
      </c>
      <c r="F153" s="246" t="s">
        <v>757</v>
      </c>
      <c r="G153" s="244"/>
      <c r="H153" s="245" t="s">
        <v>19</v>
      </c>
      <c r="I153" s="247"/>
      <c r="J153" s="244"/>
      <c r="K153" s="244"/>
      <c r="L153" s="248"/>
      <c r="M153" s="249"/>
      <c r="N153" s="250"/>
      <c r="O153" s="250"/>
      <c r="P153" s="250"/>
      <c r="Q153" s="250"/>
      <c r="R153" s="250"/>
      <c r="S153" s="250"/>
      <c r="T153" s="251"/>
      <c r="AT153" s="252" t="s">
        <v>150</v>
      </c>
      <c r="AU153" s="252" t="s">
        <v>82</v>
      </c>
      <c r="AV153" s="15" t="s">
        <v>80</v>
      </c>
      <c r="AW153" s="15" t="s">
        <v>35</v>
      </c>
      <c r="AX153" s="15" t="s">
        <v>73</v>
      </c>
      <c r="AY153" s="252" t="s">
        <v>138</v>
      </c>
    </row>
    <row r="154" spans="1:65" s="13" customFormat="1" ht="11.25">
      <c r="B154" s="210"/>
      <c r="C154" s="211"/>
      <c r="D154" s="206" t="s">
        <v>150</v>
      </c>
      <c r="E154" s="212" t="s">
        <v>19</v>
      </c>
      <c r="F154" s="213" t="s">
        <v>755</v>
      </c>
      <c r="G154" s="211"/>
      <c r="H154" s="214">
        <v>54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150</v>
      </c>
      <c r="AU154" s="220" t="s">
        <v>82</v>
      </c>
      <c r="AV154" s="13" t="s">
        <v>82</v>
      </c>
      <c r="AW154" s="13" t="s">
        <v>35</v>
      </c>
      <c r="AX154" s="13" t="s">
        <v>73</v>
      </c>
      <c r="AY154" s="220" t="s">
        <v>138</v>
      </c>
    </row>
    <row r="155" spans="1:65" s="14" customFormat="1" ht="11.25">
      <c r="B155" s="221"/>
      <c r="C155" s="222"/>
      <c r="D155" s="206" t="s">
        <v>150</v>
      </c>
      <c r="E155" s="223" t="s">
        <v>19</v>
      </c>
      <c r="F155" s="224" t="s">
        <v>152</v>
      </c>
      <c r="G155" s="222"/>
      <c r="H155" s="225">
        <v>54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150</v>
      </c>
      <c r="AU155" s="231" t="s">
        <v>82</v>
      </c>
      <c r="AV155" s="14" t="s">
        <v>146</v>
      </c>
      <c r="AW155" s="14" t="s">
        <v>35</v>
      </c>
      <c r="AX155" s="14" t="s">
        <v>80</v>
      </c>
      <c r="AY155" s="231" t="s">
        <v>138</v>
      </c>
    </row>
    <row r="156" spans="1:65" s="2" customFormat="1" ht="16.5" customHeight="1">
      <c r="A156" s="35"/>
      <c r="B156" s="36"/>
      <c r="C156" s="193" t="s">
        <v>213</v>
      </c>
      <c r="D156" s="193" t="s">
        <v>141</v>
      </c>
      <c r="E156" s="194" t="s">
        <v>383</v>
      </c>
      <c r="F156" s="195" t="s">
        <v>384</v>
      </c>
      <c r="G156" s="196" t="s">
        <v>144</v>
      </c>
      <c r="H156" s="197">
        <v>97.632000000000005</v>
      </c>
      <c r="I156" s="198"/>
      <c r="J156" s="199">
        <f>ROUND(I156*H156,2)</f>
        <v>0</v>
      </c>
      <c r="K156" s="195" t="s">
        <v>329</v>
      </c>
      <c r="L156" s="40"/>
      <c r="M156" s="200" t="s">
        <v>19</v>
      </c>
      <c r="N156" s="201" t="s">
        <v>44</v>
      </c>
      <c r="O156" s="65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146</v>
      </c>
      <c r="AT156" s="204" t="s">
        <v>141</v>
      </c>
      <c r="AU156" s="204" t="s">
        <v>82</v>
      </c>
      <c r="AY156" s="18" t="s">
        <v>138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80</v>
      </c>
      <c r="BK156" s="205">
        <f>ROUND(I156*H156,2)</f>
        <v>0</v>
      </c>
      <c r="BL156" s="18" t="s">
        <v>146</v>
      </c>
      <c r="BM156" s="204" t="s">
        <v>758</v>
      </c>
    </row>
    <row r="157" spans="1:65" s="2" customFormat="1" ht="19.5">
      <c r="A157" s="35"/>
      <c r="B157" s="36"/>
      <c r="C157" s="37"/>
      <c r="D157" s="206" t="s">
        <v>148</v>
      </c>
      <c r="E157" s="37"/>
      <c r="F157" s="207" t="s">
        <v>386</v>
      </c>
      <c r="G157" s="37"/>
      <c r="H157" s="37"/>
      <c r="I157" s="116"/>
      <c r="J157" s="37"/>
      <c r="K157" s="37"/>
      <c r="L157" s="40"/>
      <c r="M157" s="208"/>
      <c r="N157" s="209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148</v>
      </c>
      <c r="AU157" s="18" t="s">
        <v>82</v>
      </c>
    </row>
    <row r="158" spans="1:65" s="15" customFormat="1" ht="11.25">
      <c r="B158" s="243"/>
      <c r="C158" s="244"/>
      <c r="D158" s="206" t="s">
        <v>150</v>
      </c>
      <c r="E158" s="245" t="s">
        <v>19</v>
      </c>
      <c r="F158" s="246" t="s">
        <v>759</v>
      </c>
      <c r="G158" s="244"/>
      <c r="H158" s="245" t="s">
        <v>19</v>
      </c>
      <c r="I158" s="247"/>
      <c r="J158" s="244"/>
      <c r="K158" s="244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150</v>
      </c>
      <c r="AU158" s="252" t="s">
        <v>82</v>
      </c>
      <c r="AV158" s="15" t="s">
        <v>80</v>
      </c>
      <c r="AW158" s="15" t="s">
        <v>35</v>
      </c>
      <c r="AX158" s="15" t="s">
        <v>73</v>
      </c>
      <c r="AY158" s="252" t="s">
        <v>138</v>
      </c>
    </row>
    <row r="159" spans="1:65" s="15" customFormat="1" ht="11.25">
      <c r="B159" s="243"/>
      <c r="C159" s="244"/>
      <c r="D159" s="206" t="s">
        <v>150</v>
      </c>
      <c r="E159" s="245" t="s">
        <v>19</v>
      </c>
      <c r="F159" s="246" t="s">
        <v>740</v>
      </c>
      <c r="G159" s="244"/>
      <c r="H159" s="245" t="s">
        <v>19</v>
      </c>
      <c r="I159" s="247"/>
      <c r="J159" s="244"/>
      <c r="K159" s="244"/>
      <c r="L159" s="248"/>
      <c r="M159" s="249"/>
      <c r="N159" s="250"/>
      <c r="O159" s="250"/>
      <c r="P159" s="250"/>
      <c r="Q159" s="250"/>
      <c r="R159" s="250"/>
      <c r="S159" s="250"/>
      <c r="T159" s="251"/>
      <c r="AT159" s="252" t="s">
        <v>150</v>
      </c>
      <c r="AU159" s="252" t="s">
        <v>82</v>
      </c>
      <c r="AV159" s="15" t="s">
        <v>80</v>
      </c>
      <c r="AW159" s="15" t="s">
        <v>35</v>
      </c>
      <c r="AX159" s="15" t="s">
        <v>73</v>
      </c>
      <c r="AY159" s="252" t="s">
        <v>138</v>
      </c>
    </row>
    <row r="160" spans="1:65" s="13" customFormat="1" ht="11.25">
      <c r="B160" s="210"/>
      <c r="C160" s="211"/>
      <c r="D160" s="206" t="s">
        <v>150</v>
      </c>
      <c r="E160" s="212" t="s">
        <v>19</v>
      </c>
      <c r="F160" s="213" t="s">
        <v>741</v>
      </c>
      <c r="G160" s="211"/>
      <c r="H160" s="214">
        <v>3.24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150</v>
      </c>
      <c r="AU160" s="220" t="s">
        <v>82</v>
      </c>
      <c r="AV160" s="13" t="s">
        <v>82</v>
      </c>
      <c r="AW160" s="13" t="s">
        <v>35</v>
      </c>
      <c r="AX160" s="13" t="s">
        <v>73</v>
      </c>
      <c r="AY160" s="220" t="s">
        <v>138</v>
      </c>
    </row>
    <row r="161" spans="1:65" s="15" customFormat="1" ht="11.25">
      <c r="B161" s="243"/>
      <c r="C161" s="244"/>
      <c r="D161" s="206" t="s">
        <v>150</v>
      </c>
      <c r="E161" s="245" t="s">
        <v>19</v>
      </c>
      <c r="F161" s="246" t="s">
        <v>742</v>
      </c>
      <c r="G161" s="244"/>
      <c r="H161" s="245" t="s">
        <v>19</v>
      </c>
      <c r="I161" s="247"/>
      <c r="J161" s="244"/>
      <c r="K161" s="244"/>
      <c r="L161" s="248"/>
      <c r="M161" s="249"/>
      <c r="N161" s="250"/>
      <c r="O161" s="250"/>
      <c r="P161" s="250"/>
      <c r="Q161" s="250"/>
      <c r="R161" s="250"/>
      <c r="S161" s="250"/>
      <c r="T161" s="251"/>
      <c r="AT161" s="252" t="s">
        <v>150</v>
      </c>
      <c r="AU161" s="252" t="s">
        <v>82</v>
      </c>
      <c r="AV161" s="15" t="s">
        <v>80</v>
      </c>
      <c r="AW161" s="15" t="s">
        <v>35</v>
      </c>
      <c r="AX161" s="15" t="s">
        <v>73</v>
      </c>
      <c r="AY161" s="252" t="s">
        <v>138</v>
      </c>
    </row>
    <row r="162" spans="1:65" s="13" customFormat="1" ht="11.25">
      <c r="B162" s="210"/>
      <c r="C162" s="211"/>
      <c r="D162" s="206" t="s">
        <v>150</v>
      </c>
      <c r="E162" s="212" t="s">
        <v>19</v>
      </c>
      <c r="F162" s="213" t="s">
        <v>743</v>
      </c>
      <c r="G162" s="211"/>
      <c r="H162" s="214">
        <v>2.2029999999999998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150</v>
      </c>
      <c r="AU162" s="220" t="s">
        <v>82</v>
      </c>
      <c r="AV162" s="13" t="s">
        <v>82</v>
      </c>
      <c r="AW162" s="13" t="s">
        <v>35</v>
      </c>
      <c r="AX162" s="13" t="s">
        <v>73</v>
      </c>
      <c r="AY162" s="220" t="s">
        <v>138</v>
      </c>
    </row>
    <row r="163" spans="1:65" s="15" customFormat="1" ht="11.25">
      <c r="B163" s="243"/>
      <c r="C163" s="244"/>
      <c r="D163" s="206" t="s">
        <v>150</v>
      </c>
      <c r="E163" s="245" t="s">
        <v>19</v>
      </c>
      <c r="F163" s="246" t="s">
        <v>744</v>
      </c>
      <c r="G163" s="244"/>
      <c r="H163" s="245" t="s">
        <v>19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AT163" s="252" t="s">
        <v>150</v>
      </c>
      <c r="AU163" s="252" t="s">
        <v>82</v>
      </c>
      <c r="AV163" s="15" t="s">
        <v>80</v>
      </c>
      <c r="AW163" s="15" t="s">
        <v>35</v>
      </c>
      <c r="AX163" s="15" t="s">
        <v>73</v>
      </c>
      <c r="AY163" s="252" t="s">
        <v>138</v>
      </c>
    </row>
    <row r="164" spans="1:65" s="13" customFormat="1" ht="22.5">
      <c r="B164" s="210"/>
      <c r="C164" s="211"/>
      <c r="D164" s="206" t="s">
        <v>150</v>
      </c>
      <c r="E164" s="212" t="s">
        <v>19</v>
      </c>
      <c r="F164" s="213" t="s">
        <v>745</v>
      </c>
      <c r="G164" s="211"/>
      <c r="H164" s="214">
        <v>91.165999999999997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150</v>
      </c>
      <c r="AU164" s="220" t="s">
        <v>82</v>
      </c>
      <c r="AV164" s="13" t="s">
        <v>82</v>
      </c>
      <c r="AW164" s="13" t="s">
        <v>35</v>
      </c>
      <c r="AX164" s="13" t="s">
        <v>73</v>
      </c>
      <c r="AY164" s="220" t="s">
        <v>138</v>
      </c>
    </row>
    <row r="165" spans="1:65" s="13" customFormat="1" ht="11.25">
      <c r="B165" s="210"/>
      <c r="C165" s="211"/>
      <c r="D165" s="206" t="s">
        <v>150</v>
      </c>
      <c r="E165" s="212" t="s">
        <v>19</v>
      </c>
      <c r="F165" s="213" t="s">
        <v>746</v>
      </c>
      <c r="G165" s="211"/>
      <c r="H165" s="214">
        <v>-7.1120000000000001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150</v>
      </c>
      <c r="AU165" s="220" t="s">
        <v>82</v>
      </c>
      <c r="AV165" s="13" t="s">
        <v>82</v>
      </c>
      <c r="AW165" s="13" t="s">
        <v>35</v>
      </c>
      <c r="AX165" s="13" t="s">
        <v>73</v>
      </c>
      <c r="AY165" s="220" t="s">
        <v>138</v>
      </c>
    </row>
    <row r="166" spans="1:65" s="15" customFormat="1" ht="11.25">
      <c r="B166" s="243"/>
      <c r="C166" s="244"/>
      <c r="D166" s="206" t="s">
        <v>150</v>
      </c>
      <c r="E166" s="245" t="s">
        <v>19</v>
      </c>
      <c r="F166" s="246" t="s">
        <v>747</v>
      </c>
      <c r="G166" s="244"/>
      <c r="H166" s="245" t="s">
        <v>19</v>
      </c>
      <c r="I166" s="247"/>
      <c r="J166" s="244"/>
      <c r="K166" s="244"/>
      <c r="L166" s="248"/>
      <c r="M166" s="249"/>
      <c r="N166" s="250"/>
      <c r="O166" s="250"/>
      <c r="P166" s="250"/>
      <c r="Q166" s="250"/>
      <c r="R166" s="250"/>
      <c r="S166" s="250"/>
      <c r="T166" s="251"/>
      <c r="AT166" s="252" t="s">
        <v>150</v>
      </c>
      <c r="AU166" s="252" t="s">
        <v>82</v>
      </c>
      <c r="AV166" s="15" t="s">
        <v>80</v>
      </c>
      <c r="AW166" s="15" t="s">
        <v>35</v>
      </c>
      <c r="AX166" s="15" t="s">
        <v>73</v>
      </c>
      <c r="AY166" s="252" t="s">
        <v>138</v>
      </c>
    </row>
    <row r="167" spans="1:65" s="13" customFormat="1" ht="11.25">
      <c r="B167" s="210"/>
      <c r="C167" s="211"/>
      <c r="D167" s="206" t="s">
        <v>150</v>
      </c>
      <c r="E167" s="212" t="s">
        <v>19</v>
      </c>
      <c r="F167" s="213" t="s">
        <v>748</v>
      </c>
      <c r="G167" s="211"/>
      <c r="H167" s="214">
        <v>1.4279999999999999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150</v>
      </c>
      <c r="AU167" s="220" t="s">
        <v>82</v>
      </c>
      <c r="AV167" s="13" t="s">
        <v>82</v>
      </c>
      <c r="AW167" s="13" t="s">
        <v>35</v>
      </c>
      <c r="AX167" s="13" t="s">
        <v>73</v>
      </c>
      <c r="AY167" s="220" t="s">
        <v>138</v>
      </c>
    </row>
    <row r="168" spans="1:65" s="15" customFormat="1" ht="11.25">
      <c r="B168" s="243"/>
      <c r="C168" s="244"/>
      <c r="D168" s="206" t="s">
        <v>150</v>
      </c>
      <c r="E168" s="245" t="s">
        <v>19</v>
      </c>
      <c r="F168" s="246" t="s">
        <v>749</v>
      </c>
      <c r="G168" s="244"/>
      <c r="H168" s="245" t="s">
        <v>19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150</v>
      </c>
      <c r="AU168" s="252" t="s">
        <v>82</v>
      </c>
      <c r="AV168" s="15" t="s">
        <v>80</v>
      </c>
      <c r="AW168" s="15" t="s">
        <v>35</v>
      </c>
      <c r="AX168" s="15" t="s">
        <v>73</v>
      </c>
      <c r="AY168" s="252" t="s">
        <v>138</v>
      </c>
    </row>
    <row r="169" spans="1:65" s="13" customFormat="1" ht="11.25">
      <c r="B169" s="210"/>
      <c r="C169" s="211"/>
      <c r="D169" s="206" t="s">
        <v>150</v>
      </c>
      <c r="E169" s="212" t="s">
        <v>19</v>
      </c>
      <c r="F169" s="213" t="s">
        <v>750</v>
      </c>
      <c r="G169" s="211"/>
      <c r="H169" s="214">
        <v>6.7069999999999999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150</v>
      </c>
      <c r="AU169" s="220" t="s">
        <v>82</v>
      </c>
      <c r="AV169" s="13" t="s">
        <v>82</v>
      </c>
      <c r="AW169" s="13" t="s">
        <v>35</v>
      </c>
      <c r="AX169" s="13" t="s">
        <v>73</v>
      </c>
      <c r="AY169" s="220" t="s">
        <v>138</v>
      </c>
    </row>
    <row r="170" spans="1:65" s="14" customFormat="1" ht="11.25">
      <c r="B170" s="221"/>
      <c r="C170" s="222"/>
      <c r="D170" s="206" t="s">
        <v>150</v>
      </c>
      <c r="E170" s="223" t="s">
        <v>19</v>
      </c>
      <c r="F170" s="224" t="s">
        <v>152</v>
      </c>
      <c r="G170" s="222"/>
      <c r="H170" s="225">
        <v>97.631999999999991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150</v>
      </c>
      <c r="AU170" s="231" t="s">
        <v>82</v>
      </c>
      <c r="AV170" s="14" t="s">
        <v>146</v>
      </c>
      <c r="AW170" s="14" t="s">
        <v>35</v>
      </c>
      <c r="AX170" s="14" t="s">
        <v>80</v>
      </c>
      <c r="AY170" s="231" t="s">
        <v>138</v>
      </c>
    </row>
    <row r="171" spans="1:65" s="2" customFormat="1" ht="16.5" customHeight="1">
      <c r="A171" s="35"/>
      <c r="B171" s="36"/>
      <c r="C171" s="193" t="s">
        <v>220</v>
      </c>
      <c r="D171" s="193" t="s">
        <v>141</v>
      </c>
      <c r="E171" s="194" t="s">
        <v>390</v>
      </c>
      <c r="F171" s="195" t="s">
        <v>391</v>
      </c>
      <c r="G171" s="196" t="s">
        <v>144</v>
      </c>
      <c r="H171" s="197">
        <v>97.632000000000005</v>
      </c>
      <c r="I171" s="198"/>
      <c r="J171" s="199">
        <f>ROUND(I171*H171,2)</f>
        <v>0</v>
      </c>
      <c r="K171" s="195" t="s">
        <v>329</v>
      </c>
      <c r="L171" s="40"/>
      <c r="M171" s="200" t="s">
        <v>19</v>
      </c>
      <c r="N171" s="201" t="s">
        <v>44</v>
      </c>
      <c r="O171" s="65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4" t="s">
        <v>146</v>
      </c>
      <c r="AT171" s="204" t="s">
        <v>141</v>
      </c>
      <c r="AU171" s="204" t="s">
        <v>82</v>
      </c>
      <c r="AY171" s="18" t="s">
        <v>138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8" t="s">
        <v>80</v>
      </c>
      <c r="BK171" s="205">
        <f>ROUND(I171*H171,2)</f>
        <v>0</v>
      </c>
      <c r="BL171" s="18" t="s">
        <v>146</v>
      </c>
      <c r="BM171" s="204" t="s">
        <v>760</v>
      </c>
    </row>
    <row r="172" spans="1:65" s="2" customFormat="1" ht="19.5">
      <c r="A172" s="35"/>
      <c r="B172" s="36"/>
      <c r="C172" s="37"/>
      <c r="D172" s="206" t="s">
        <v>148</v>
      </c>
      <c r="E172" s="37"/>
      <c r="F172" s="207" t="s">
        <v>393</v>
      </c>
      <c r="G172" s="37"/>
      <c r="H172" s="37"/>
      <c r="I172" s="116"/>
      <c r="J172" s="37"/>
      <c r="K172" s="37"/>
      <c r="L172" s="40"/>
      <c r="M172" s="208"/>
      <c r="N172" s="209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148</v>
      </c>
      <c r="AU172" s="18" t="s">
        <v>82</v>
      </c>
    </row>
    <row r="173" spans="1:65" s="2" customFormat="1" ht="16.5" customHeight="1">
      <c r="A173" s="35"/>
      <c r="B173" s="36"/>
      <c r="C173" s="193" t="s">
        <v>228</v>
      </c>
      <c r="D173" s="193" t="s">
        <v>141</v>
      </c>
      <c r="E173" s="194" t="s">
        <v>395</v>
      </c>
      <c r="F173" s="195" t="s">
        <v>396</v>
      </c>
      <c r="G173" s="196" t="s">
        <v>156</v>
      </c>
      <c r="H173" s="197">
        <v>185.49700000000001</v>
      </c>
      <c r="I173" s="198"/>
      <c r="J173" s="199">
        <f>ROUND(I173*H173,2)</f>
        <v>0</v>
      </c>
      <c r="K173" s="195" t="s">
        <v>329</v>
      </c>
      <c r="L173" s="40"/>
      <c r="M173" s="200" t="s">
        <v>19</v>
      </c>
      <c r="N173" s="201" t="s">
        <v>44</v>
      </c>
      <c r="O173" s="65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4" t="s">
        <v>146</v>
      </c>
      <c r="AT173" s="204" t="s">
        <v>141</v>
      </c>
      <c r="AU173" s="204" t="s">
        <v>82</v>
      </c>
      <c r="AY173" s="18" t="s">
        <v>138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8" t="s">
        <v>80</v>
      </c>
      <c r="BK173" s="205">
        <f>ROUND(I173*H173,2)</f>
        <v>0</v>
      </c>
      <c r="BL173" s="18" t="s">
        <v>146</v>
      </c>
      <c r="BM173" s="204" t="s">
        <v>761</v>
      </c>
    </row>
    <row r="174" spans="1:65" s="2" customFormat="1" ht="11.25">
      <c r="A174" s="35"/>
      <c r="B174" s="36"/>
      <c r="C174" s="37"/>
      <c r="D174" s="206" t="s">
        <v>148</v>
      </c>
      <c r="E174" s="37"/>
      <c r="F174" s="207" t="s">
        <v>398</v>
      </c>
      <c r="G174" s="37"/>
      <c r="H174" s="37"/>
      <c r="I174" s="116"/>
      <c r="J174" s="37"/>
      <c r="K174" s="37"/>
      <c r="L174" s="40"/>
      <c r="M174" s="208"/>
      <c r="N174" s="209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148</v>
      </c>
      <c r="AU174" s="18" t="s">
        <v>82</v>
      </c>
    </row>
    <row r="175" spans="1:65" s="15" customFormat="1" ht="11.25">
      <c r="B175" s="243"/>
      <c r="C175" s="244"/>
      <c r="D175" s="206" t="s">
        <v>150</v>
      </c>
      <c r="E175" s="245" t="s">
        <v>19</v>
      </c>
      <c r="F175" s="246" t="s">
        <v>399</v>
      </c>
      <c r="G175" s="244"/>
      <c r="H175" s="245" t="s">
        <v>19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AT175" s="252" t="s">
        <v>150</v>
      </c>
      <c r="AU175" s="252" t="s">
        <v>82</v>
      </c>
      <c r="AV175" s="15" t="s">
        <v>80</v>
      </c>
      <c r="AW175" s="15" t="s">
        <v>35</v>
      </c>
      <c r="AX175" s="15" t="s">
        <v>73</v>
      </c>
      <c r="AY175" s="252" t="s">
        <v>138</v>
      </c>
    </row>
    <row r="176" spans="1:65" s="13" customFormat="1" ht="11.25">
      <c r="B176" s="210"/>
      <c r="C176" s="211"/>
      <c r="D176" s="206" t="s">
        <v>150</v>
      </c>
      <c r="E176" s="212" t="s">
        <v>19</v>
      </c>
      <c r="F176" s="213" t="s">
        <v>762</v>
      </c>
      <c r="G176" s="211"/>
      <c r="H176" s="214">
        <v>185.49700000000001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150</v>
      </c>
      <c r="AU176" s="220" t="s">
        <v>82</v>
      </c>
      <c r="AV176" s="13" t="s">
        <v>82</v>
      </c>
      <c r="AW176" s="13" t="s">
        <v>35</v>
      </c>
      <c r="AX176" s="13" t="s">
        <v>73</v>
      </c>
      <c r="AY176" s="220" t="s">
        <v>138</v>
      </c>
    </row>
    <row r="177" spans="1:65" s="14" customFormat="1" ht="11.25">
      <c r="B177" s="221"/>
      <c r="C177" s="222"/>
      <c r="D177" s="206" t="s">
        <v>150</v>
      </c>
      <c r="E177" s="223" t="s">
        <v>19</v>
      </c>
      <c r="F177" s="224" t="s">
        <v>152</v>
      </c>
      <c r="G177" s="222"/>
      <c r="H177" s="225">
        <v>185.49700000000001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150</v>
      </c>
      <c r="AU177" s="231" t="s">
        <v>82</v>
      </c>
      <c r="AV177" s="14" t="s">
        <v>146</v>
      </c>
      <c r="AW177" s="14" t="s">
        <v>35</v>
      </c>
      <c r="AX177" s="14" t="s">
        <v>80</v>
      </c>
      <c r="AY177" s="231" t="s">
        <v>138</v>
      </c>
    </row>
    <row r="178" spans="1:65" s="2" customFormat="1" ht="16.5" customHeight="1">
      <c r="A178" s="35"/>
      <c r="B178" s="36"/>
      <c r="C178" s="193" t="s">
        <v>235</v>
      </c>
      <c r="D178" s="193" t="s">
        <v>141</v>
      </c>
      <c r="E178" s="194" t="s">
        <v>401</v>
      </c>
      <c r="F178" s="195" t="s">
        <v>402</v>
      </c>
      <c r="G178" s="196" t="s">
        <v>144</v>
      </c>
      <c r="H178" s="197">
        <v>97.632000000000005</v>
      </c>
      <c r="I178" s="198"/>
      <c r="J178" s="199">
        <f>ROUND(I178*H178,2)</f>
        <v>0</v>
      </c>
      <c r="K178" s="195" t="s">
        <v>329</v>
      </c>
      <c r="L178" s="40"/>
      <c r="M178" s="200" t="s">
        <v>19</v>
      </c>
      <c r="N178" s="201" t="s">
        <v>44</v>
      </c>
      <c r="O178" s="65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4" t="s">
        <v>146</v>
      </c>
      <c r="AT178" s="204" t="s">
        <v>141</v>
      </c>
      <c r="AU178" s="204" t="s">
        <v>82</v>
      </c>
      <c r="AY178" s="18" t="s">
        <v>138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8" t="s">
        <v>80</v>
      </c>
      <c r="BK178" s="205">
        <f>ROUND(I178*H178,2)</f>
        <v>0</v>
      </c>
      <c r="BL178" s="18" t="s">
        <v>146</v>
      </c>
      <c r="BM178" s="204" t="s">
        <v>763</v>
      </c>
    </row>
    <row r="179" spans="1:65" s="2" customFormat="1" ht="11.25">
      <c r="A179" s="35"/>
      <c r="B179" s="36"/>
      <c r="C179" s="37"/>
      <c r="D179" s="206" t="s">
        <v>148</v>
      </c>
      <c r="E179" s="37"/>
      <c r="F179" s="207" t="s">
        <v>404</v>
      </c>
      <c r="G179" s="37"/>
      <c r="H179" s="37"/>
      <c r="I179" s="116"/>
      <c r="J179" s="37"/>
      <c r="K179" s="37"/>
      <c r="L179" s="40"/>
      <c r="M179" s="208"/>
      <c r="N179" s="209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148</v>
      </c>
      <c r="AU179" s="18" t="s">
        <v>82</v>
      </c>
    </row>
    <row r="180" spans="1:65" s="2" customFormat="1" ht="16.5" customHeight="1">
      <c r="A180" s="35"/>
      <c r="B180" s="36"/>
      <c r="C180" s="193" t="s">
        <v>8</v>
      </c>
      <c r="D180" s="193" t="s">
        <v>141</v>
      </c>
      <c r="E180" s="194" t="s">
        <v>405</v>
      </c>
      <c r="F180" s="195" t="s">
        <v>406</v>
      </c>
      <c r="G180" s="196" t="s">
        <v>144</v>
      </c>
      <c r="H180" s="197">
        <v>73.070999999999998</v>
      </c>
      <c r="I180" s="198"/>
      <c r="J180" s="199">
        <f>ROUND(I180*H180,2)</f>
        <v>0</v>
      </c>
      <c r="K180" s="195" t="s">
        <v>329</v>
      </c>
      <c r="L180" s="40"/>
      <c r="M180" s="200" t="s">
        <v>19</v>
      </c>
      <c r="N180" s="201" t="s">
        <v>44</v>
      </c>
      <c r="O180" s="65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146</v>
      </c>
      <c r="AT180" s="204" t="s">
        <v>141</v>
      </c>
      <c r="AU180" s="204" t="s">
        <v>82</v>
      </c>
      <c r="AY180" s="18" t="s">
        <v>138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8" t="s">
        <v>80</v>
      </c>
      <c r="BK180" s="205">
        <f>ROUND(I180*H180,2)</f>
        <v>0</v>
      </c>
      <c r="BL180" s="18" t="s">
        <v>146</v>
      </c>
      <c r="BM180" s="204" t="s">
        <v>764</v>
      </c>
    </row>
    <row r="181" spans="1:65" s="2" customFormat="1" ht="19.5">
      <c r="A181" s="35"/>
      <c r="B181" s="36"/>
      <c r="C181" s="37"/>
      <c r="D181" s="206" t="s">
        <v>148</v>
      </c>
      <c r="E181" s="37"/>
      <c r="F181" s="207" t="s">
        <v>408</v>
      </c>
      <c r="G181" s="37"/>
      <c r="H181" s="37"/>
      <c r="I181" s="116"/>
      <c r="J181" s="37"/>
      <c r="K181" s="37"/>
      <c r="L181" s="40"/>
      <c r="M181" s="208"/>
      <c r="N181" s="209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148</v>
      </c>
      <c r="AU181" s="18" t="s">
        <v>82</v>
      </c>
    </row>
    <row r="182" spans="1:65" s="15" customFormat="1" ht="11.25">
      <c r="B182" s="243"/>
      <c r="C182" s="244"/>
      <c r="D182" s="206" t="s">
        <v>150</v>
      </c>
      <c r="E182" s="245" t="s">
        <v>19</v>
      </c>
      <c r="F182" s="246" t="s">
        <v>409</v>
      </c>
      <c r="G182" s="244"/>
      <c r="H182" s="245" t="s">
        <v>19</v>
      </c>
      <c r="I182" s="247"/>
      <c r="J182" s="244"/>
      <c r="K182" s="244"/>
      <c r="L182" s="248"/>
      <c r="M182" s="249"/>
      <c r="N182" s="250"/>
      <c r="O182" s="250"/>
      <c r="P182" s="250"/>
      <c r="Q182" s="250"/>
      <c r="R182" s="250"/>
      <c r="S182" s="250"/>
      <c r="T182" s="251"/>
      <c r="AT182" s="252" t="s">
        <v>150</v>
      </c>
      <c r="AU182" s="252" t="s">
        <v>82</v>
      </c>
      <c r="AV182" s="15" t="s">
        <v>80</v>
      </c>
      <c r="AW182" s="15" t="s">
        <v>35</v>
      </c>
      <c r="AX182" s="15" t="s">
        <v>73</v>
      </c>
      <c r="AY182" s="252" t="s">
        <v>138</v>
      </c>
    </row>
    <row r="183" spans="1:65" s="13" customFormat="1" ht="11.25">
      <c r="B183" s="210"/>
      <c r="C183" s="211"/>
      <c r="D183" s="206" t="s">
        <v>150</v>
      </c>
      <c r="E183" s="212" t="s">
        <v>19</v>
      </c>
      <c r="F183" s="213" t="s">
        <v>765</v>
      </c>
      <c r="G183" s="211"/>
      <c r="H183" s="214">
        <v>73.070999999999998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150</v>
      </c>
      <c r="AU183" s="220" t="s">
        <v>82</v>
      </c>
      <c r="AV183" s="13" t="s">
        <v>82</v>
      </c>
      <c r="AW183" s="13" t="s">
        <v>35</v>
      </c>
      <c r="AX183" s="13" t="s">
        <v>73</v>
      </c>
      <c r="AY183" s="220" t="s">
        <v>138</v>
      </c>
    </row>
    <row r="184" spans="1:65" s="14" customFormat="1" ht="11.25">
      <c r="B184" s="221"/>
      <c r="C184" s="222"/>
      <c r="D184" s="206" t="s">
        <v>150</v>
      </c>
      <c r="E184" s="223" t="s">
        <v>19</v>
      </c>
      <c r="F184" s="224" t="s">
        <v>152</v>
      </c>
      <c r="G184" s="222"/>
      <c r="H184" s="225">
        <v>73.070999999999998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150</v>
      </c>
      <c r="AU184" s="231" t="s">
        <v>82</v>
      </c>
      <c r="AV184" s="14" t="s">
        <v>146</v>
      </c>
      <c r="AW184" s="14" t="s">
        <v>35</v>
      </c>
      <c r="AX184" s="14" t="s">
        <v>80</v>
      </c>
      <c r="AY184" s="231" t="s">
        <v>138</v>
      </c>
    </row>
    <row r="185" spans="1:65" s="2" customFormat="1" ht="16.5" customHeight="1">
      <c r="A185" s="35"/>
      <c r="B185" s="36"/>
      <c r="C185" s="232" t="s">
        <v>249</v>
      </c>
      <c r="D185" s="232" t="s">
        <v>153</v>
      </c>
      <c r="E185" s="233" t="s">
        <v>411</v>
      </c>
      <c r="F185" s="234" t="s">
        <v>412</v>
      </c>
      <c r="G185" s="235" t="s">
        <v>156</v>
      </c>
      <c r="H185" s="236">
        <v>124.221</v>
      </c>
      <c r="I185" s="237"/>
      <c r="J185" s="238">
        <f>ROUND(I185*H185,2)</f>
        <v>0</v>
      </c>
      <c r="K185" s="234" t="s">
        <v>329</v>
      </c>
      <c r="L185" s="239"/>
      <c r="M185" s="240" t="s">
        <v>19</v>
      </c>
      <c r="N185" s="241" t="s">
        <v>44</v>
      </c>
      <c r="O185" s="65"/>
      <c r="P185" s="202">
        <f>O185*H185</f>
        <v>0</v>
      </c>
      <c r="Q185" s="202">
        <v>1</v>
      </c>
      <c r="R185" s="202">
        <f>Q185*H185</f>
        <v>124.221</v>
      </c>
      <c r="S185" s="202">
        <v>0</v>
      </c>
      <c r="T185" s="20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4" t="s">
        <v>157</v>
      </c>
      <c r="AT185" s="204" t="s">
        <v>153</v>
      </c>
      <c r="AU185" s="204" t="s">
        <v>82</v>
      </c>
      <c r="AY185" s="18" t="s">
        <v>138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8" t="s">
        <v>80</v>
      </c>
      <c r="BK185" s="205">
        <f>ROUND(I185*H185,2)</f>
        <v>0</v>
      </c>
      <c r="BL185" s="18" t="s">
        <v>146</v>
      </c>
      <c r="BM185" s="204" t="s">
        <v>766</v>
      </c>
    </row>
    <row r="186" spans="1:65" s="2" customFormat="1" ht="11.25">
      <c r="A186" s="35"/>
      <c r="B186" s="36"/>
      <c r="C186" s="37"/>
      <c r="D186" s="206" t="s">
        <v>148</v>
      </c>
      <c r="E186" s="37"/>
      <c r="F186" s="207" t="s">
        <v>412</v>
      </c>
      <c r="G186" s="37"/>
      <c r="H186" s="37"/>
      <c r="I186" s="116"/>
      <c r="J186" s="37"/>
      <c r="K186" s="37"/>
      <c r="L186" s="40"/>
      <c r="M186" s="208"/>
      <c r="N186" s="209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148</v>
      </c>
      <c r="AU186" s="18" t="s">
        <v>82</v>
      </c>
    </row>
    <row r="187" spans="1:65" s="13" customFormat="1" ht="11.25">
      <c r="B187" s="210"/>
      <c r="C187" s="211"/>
      <c r="D187" s="206" t="s">
        <v>150</v>
      </c>
      <c r="E187" s="212" t="s">
        <v>19</v>
      </c>
      <c r="F187" s="213" t="s">
        <v>767</v>
      </c>
      <c r="G187" s="211"/>
      <c r="H187" s="214">
        <v>124.221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150</v>
      </c>
      <c r="AU187" s="220" t="s">
        <v>82</v>
      </c>
      <c r="AV187" s="13" t="s">
        <v>82</v>
      </c>
      <c r="AW187" s="13" t="s">
        <v>35</v>
      </c>
      <c r="AX187" s="13" t="s">
        <v>73</v>
      </c>
      <c r="AY187" s="220" t="s">
        <v>138</v>
      </c>
    </row>
    <row r="188" spans="1:65" s="14" customFormat="1" ht="11.25">
      <c r="B188" s="221"/>
      <c r="C188" s="222"/>
      <c r="D188" s="206" t="s">
        <v>150</v>
      </c>
      <c r="E188" s="223" t="s">
        <v>19</v>
      </c>
      <c r="F188" s="224" t="s">
        <v>152</v>
      </c>
      <c r="G188" s="222"/>
      <c r="H188" s="225">
        <v>124.221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150</v>
      </c>
      <c r="AU188" s="231" t="s">
        <v>82</v>
      </c>
      <c r="AV188" s="14" t="s">
        <v>146</v>
      </c>
      <c r="AW188" s="14" t="s">
        <v>35</v>
      </c>
      <c r="AX188" s="14" t="s">
        <v>80</v>
      </c>
      <c r="AY188" s="231" t="s">
        <v>138</v>
      </c>
    </row>
    <row r="189" spans="1:65" s="2" customFormat="1" ht="16.5" customHeight="1">
      <c r="A189" s="35"/>
      <c r="B189" s="36"/>
      <c r="C189" s="193" t="s">
        <v>256</v>
      </c>
      <c r="D189" s="193" t="s">
        <v>141</v>
      </c>
      <c r="E189" s="194" t="s">
        <v>416</v>
      </c>
      <c r="F189" s="195" t="s">
        <v>417</v>
      </c>
      <c r="G189" s="196" t="s">
        <v>144</v>
      </c>
      <c r="H189" s="197">
        <v>11.387</v>
      </c>
      <c r="I189" s="198"/>
      <c r="J189" s="199">
        <f>ROUND(I189*H189,2)</f>
        <v>0</v>
      </c>
      <c r="K189" s="195" t="s">
        <v>329</v>
      </c>
      <c r="L189" s="40"/>
      <c r="M189" s="200" t="s">
        <v>19</v>
      </c>
      <c r="N189" s="201" t="s">
        <v>44</v>
      </c>
      <c r="O189" s="65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4" t="s">
        <v>146</v>
      </c>
      <c r="AT189" s="204" t="s">
        <v>141</v>
      </c>
      <c r="AU189" s="204" t="s">
        <v>82</v>
      </c>
      <c r="AY189" s="18" t="s">
        <v>138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8" t="s">
        <v>80</v>
      </c>
      <c r="BK189" s="205">
        <f>ROUND(I189*H189,2)</f>
        <v>0</v>
      </c>
      <c r="BL189" s="18" t="s">
        <v>146</v>
      </c>
      <c r="BM189" s="204" t="s">
        <v>768</v>
      </c>
    </row>
    <row r="190" spans="1:65" s="2" customFormat="1" ht="11.25">
      <c r="A190" s="35"/>
      <c r="B190" s="36"/>
      <c r="C190" s="37"/>
      <c r="D190" s="206" t="s">
        <v>148</v>
      </c>
      <c r="E190" s="37"/>
      <c r="F190" s="207" t="s">
        <v>419</v>
      </c>
      <c r="G190" s="37"/>
      <c r="H190" s="37"/>
      <c r="I190" s="116"/>
      <c r="J190" s="37"/>
      <c r="K190" s="37"/>
      <c r="L190" s="40"/>
      <c r="M190" s="208"/>
      <c r="N190" s="209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148</v>
      </c>
      <c r="AU190" s="18" t="s">
        <v>82</v>
      </c>
    </row>
    <row r="191" spans="1:65" s="15" customFormat="1" ht="11.25">
      <c r="B191" s="243"/>
      <c r="C191" s="244"/>
      <c r="D191" s="206" t="s">
        <v>150</v>
      </c>
      <c r="E191" s="245" t="s">
        <v>19</v>
      </c>
      <c r="F191" s="246" t="s">
        <v>769</v>
      </c>
      <c r="G191" s="244"/>
      <c r="H191" s="245" t="s">
        <v>19</v>
      </c>
      <c r="I191" s="247"/>
      <c r="J191" s="244"/>
      <c r="K191" s="244"/>
      <c r="L191" s="248"/>
      <c r="M191" s="249"/>
      <c r="N191" s="250"/>
      <c r="O191" s="250"/>
      <c r="P191" s="250"/>
      <c r="Q191" s="250"/>
      <c r="R191" s="250"/>
      <c r="S191" s="250"/>
      <c r="T191" s="251"/>
      <c r="AT191" s="252" t="s">
        <v>150</v>
      </c>
      <c r="AU191" s="252" t="s">
        <v>82</v>
      </c>
      <c r="AV191" s="15" t="s">
        <v>80</v>
      </c>
      <c r="AW191" s="15" t="s">
        <v>35</v>
      </c>
      <c r="AX191" s="15" t="s">
        <v>73</v>
      </c>
      <c r="AY191" s="252" t="s">
        <v>138</v>
      </c>
    </row>
    <row r="192" spans="1:65" s="13" customFormat="1" ht="11.25">
      <c r="B192" s="210"/>
      <c r="C192" s="211"/>
      <c r="D192" s="206" t="s">
        <v>150</v>
      </c>
      <c r="E192" s="212" t="s">
        <v>19</v>
      </c>
      <c r="F192" s="213" t="s">
        <v>770</v>
      </c>
      <c r="G192" s="211"/>
      <c r="H192" s="214">
        <v>11.387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150</v>
      </c>
      <c r="AU192" s="220" t="s">
        <v>82</v>
      </c>
      <c r="AV192" s="13" t="s">
        <v>82</v>
      </c>
      <c r="AW192" s="13" t="s">
        <v>35</v>
      </c>
      <c r="AX192" s="13" t="s">
        <v>73</v>
      </c>
      <c r="AY192" s="220" t="s">
        <v>138</v>
      </c>
    </row>
    <row r="193" spans="1:65" s="14" customFormat="1" ht="11.25">
      <c r="B193" s="221"/>
      <c r="C193" s="222"/>
      <c r="D193" s="206" t="s">
        <v>150</v>
      </c>
      <c r="E193" s="223" t="s">
        <v>19</v>
      </c>
      <c r="F193" s="224" t="s">
        <v>152</v>
      </c>
      <c r="G193" s="222"/>
      <c r="H193" s="225">
        <v>11.387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150</v>
      </c>
      <c r="AU193" s="231" t="s">
        <v>82</v>
      </c>
      <c r="AV193" s="14" t="s">
        <v>146</v>
      </c>
      <c r="AW193" s="14" t="s">
        <v>35</v>
      </c>
      <c r="AX193" s="14" t="s">
        <v>80</v>
      </c>
      <c r="AY193" s="231" t="s">
        <v>138</v>
      </c>
    </row>
    <row r="194" spans="1:65" s="2" customFormat="1" ht="16.5" customHeight="1">
      <c r="A194" s="35"/>
      <c r="B194" s="36"/>
      <c r="C194" s="193" t="s">
        <v>261</v>
      </c>
      <c r="D194" s="193" t="s">
        <v>141</v>
      </c>
      <c r="E194" s="194" t="s">
        <v>421</v>
      </c>
      <c r="F194" s="195" t="s">
        <v>422</v>
      </c>
      <c r="G194" s="196" t="s">
        <v>170</v>
      </c>
      <c r="H194" s="197">
        <v>58.74</v>
      </c>
      <c r="I194" s="198"/>
      <c r="J194" s="199">
        <f>ROUND(I194*H194,2)</f>
        <v>0</v>
      </c>
      <c r="K194" s="195" t="s">
        <v>329</v>
      </c>
      <c r="L194" s="40"/>
      <c r="M194" s="200" t="s">
        <v>19</v>
      </c>
      <c r="N194" s="201" t="s">
        <v>44</v>
      </c>
      <c r="O194" s="65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4" t="s">
        <v>146</v>
      </c>
      <c r="AT194" s="204" t="s">
        <v>141</v>
      </c>
      <c r="AU194" s="204" t="s">
        <v>82</v>
      </c>
      <c r="AY194" s="18" t="s">
        <v>138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8" t="s">
        <v>80</v>
      </c>
      <c r="BK194" s="205">
        <f>ROUND(I194*H194,2)</f>
        <v>0</v>
      </c>
      <c r="BL194" s="18" t="s">
        <v>146</v>
      </c>
      <c r="BM194" s="204" t="s">
        <v>771</v>
      </c>
    </row>
    <row r="195" spans="1:65" s="2" customFormat="1" ht="11.25">
      <c r="A195" s="35"/>
      <c r="B195" s="36"/>
      <c r="C195" s="37"/>
      <c r="D195" s="206" t="s">
        <v>148</v>
      </c>
      <c r="E195" s="37"/>
      <c r="F195" s="207" t="s">
        <v>424</v>
      </c>
      <c r="G195" s="37"/>
      <c r="H195" s="37"/>
      <c r="I195" s="116"/>
      <c r="J195" s="37"/>
      <c r="K195" s="37"/>
      <c r="L195" s="40"/>
      <c r="M195" s="208"/>
      <c r="N195" s="209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148</v>
      </c>
      <c r="AU195" s="18" t="s">
        <v>82</v>
      </c>
    </row>
    <row r="196" spans="1:65" s="15" customFormat="1" ht="11.25">
      <c r="B196" s="243"/>
      <c r="C196" s="244"/>
      <c r="D196" s="206" t="s">
        <v>150</v>
      </c>
      <c r="E196" s="245" t="s">
        <v>19</v>
      </c>
      <c r="F196" s="246" t="s">
        <v>772</v>
      </c>
      <c r="G196" s="244"/>
      <c r="H196" s="245" t="s">
        <v>19</v>
      </c>
      <c r="I196" s="247"/>
      <c r="J196" s="244"/>
      <c r="K196" s="244"/>
      <c r="L196" s="248"/>
      <c r="M196" s="249"/>
      <c r="N196" s="250"/>
      <c r="O196" s="250"/>
      <c r="P196" s="250"/>
      <c r="Q196" s="250"/>
      <c r="R196" s="250"/>
      <c r="S196" s="250"/>
      <c r="T196" s="251"/>
      <c r="AT196" s="252" t="s">
        <v>150</v>
      </c>
      <c r="AU196" s="252" t="s">
        <v>82</v>
      </c>
      <c r="AV196" s="15" t="s">
        <v>80</v>
      </c>
      <c r="AW196" s="15" t="s">
        <v>35</v>
      </c>
      <c r="AX196" s="15" t="s">
        <v>73</v>
      </c>
      <c r="AY196" s="252" t="s">
        <v>138</v>
      </c>
    </row>
    <row r="197" spans="1:65" s="13" customFormat="1" ht="11.25">
      <c r="B197" s="210"/>
      <c r="C197" s="211"/>
      <c r="D197" s="206" t="s">
        <v>150</v>
      </c>
      <c r="E197" s="212" t="s">
        <v>19</v>
      </c>
      <c r="F197" s="213" t="s">
        <v>773</v>
      </c>
      <c r="G197" s="211"/>
      <c r="H197" s="214">
        <v>35.799999999999997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150</v>
      </c>
      <c r="AU197" s="220" t="s">
        <v>82</v>
      </c>
      <c r="AV197" s="13" t="s">
        <v>82</v>
      </c>
      <c r="AW197" s="13" t="s">
        <v>35</v>
      </c>
      <c r="AX197" s="13" t="s">
        <v>73</v>
      </c>
      <c r="AY197" s="220" t="s">
        <v>138</v>
      </c>
    </row>
    <row r="198" spans="1:65" s="15" customFormat="1" ht="11.25">
      <c r="B198" s="243"/>
      <c r="C198" s="244"/>
      <c r="D198" s="206" t="s">
        <v>150</v>
      </c>
      <c r="E198" s="245" t="s">
        <v>19</v>
      </c>
      <c r="F198" s="246" t="s">
        <v>774</v>
      </c>
      <c r="G198" s="244"/>
      <c r="H198" s="245" t="s">
        <v>19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AT198" s="252" t="s">
        <v>150</v>
      </c>
      <c r="AU198" s="252" t="s">
        <v>82</v>
      </c>
      <c r="AV198" s="15" t="s">
        <v>80</v>
      </c>
      <c r="AW198" s="15" t="s">
        <v>35</v>
      </c>
      <c r="AX198" s="15" t="s">
        <v>73</v>
      </c>
      <c r="AY198" s="252" t="s">
        <v>138</v>
      </c>
    </row>
    <row r="199" spans="1:65" s="13" customFormat="1" ht="11.25">
      <c r="B199" s="210"/>
      <c r="C199" s="211"/>
      <c r="D199" s="206" t="s">
        <v>150</v>
      </c>
      <c r="E199" s="212" t="s">
        <v>19</v>
      </c>
      <c r="F199" s="213" t="s">
        <v>775</v>
      </c>
      <c r="G199" s="211"/>
      <c r="H199" s="214">
        <v>22.94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150</v>
      </c>
      <c r="AU199" s="220" t="s">
        <v>82</v>
      </c>
      <c r="AV199" s="13" t="s">
        <v>82</v>
      </c>
      <c r="AW199" s="13" t="s">
        <v>35</v>
      </c>
      <c r="AX199" s="13" t="s">
        <v>73</v>
      </c>
      <c r="AY199" s="220" t="s">
        <v>138</v>
      </c>
    </row>
    <row r="200" spans="1:65" s="14" customFormat="1" ht="11.25">
      <c r="B200" s="221"/>
      <c r="C200" s="222"/>
      <c r="D200" s="206" t="s">
        <v>150</v>
      </c>
      <c r="E200" s="223" t="s">
        <v>19</v>
      </c>
      <c r="F200" s="224" t="s">
        <v>152</v>
      </c>
      <c r="G200" s="222"/>
      <c r="H200" s="225">
        <v>58.739999999999995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150</v>
      </c>
      <c r="AU200" s="231" t="s">
        <v>82</v>
      </c>
      <c r="AV200" s="14" t="s">
        <v>146</v>
      </c>
      <c r="AW200" s="14" t="s">
        <v>35</v>
      </c>
      <c r="AX200" s="14" t="s">
        <v>80</v>
      </c>
      <c r="AY200" s="231" t="s">
        <v>138</v>
      </c>
    </row>
    <row r="201" spans="1:65" s="2" customFormat="1" ht="16.5" customHeight="1">
      <c r="A201" s="35"/>
      <c r="B201" s="36"/>
      <c r="C201" s="193" t="s">
        <v>268</v>
      </c>
      <c r="D201" s="193" t="s">
        <v>141</v>
      </c>
      <c r="E201" s="194" t="s">
        <v>429</v>
      </c>
      <c r="F201" s="195" t="s">
        <v>430</v>
      </c>
      <c r="G201" s="196" t="s">
        <v>170</v>
      </c>
      <c r="H201" s="197">
        <v>35.799999999999997</v>
      </c>
      <c r="I201" s="198"/>
      <c r="J201" s="199">
        <f>ROUND(I201*H201,2)</f>
        <v>0</v>
      </c>
      <c r="K201" s="195" t="s">
        <v>329</v>
      </c>
      <c r="L201" s="40"/>
      <c r="M201" s="200" t="s">
        <v>19</v>
      </c>
      <c r="N201" s="201" t="s">
        <v>44</v>
      </c>
      <c r="O201" s="65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4" t="s">
        <v>146</v>
      </c>
      <c r="AT201" s="204" t="s">
        <v>141</v>
      </c>
      <c r="AU201" s="204" t="s">
        <v>82</v>
      </c>
      <c r="AY201" s="18" t="s">
        <v>138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8" t="s">
        <v>80</v>
      </c>
      <c r="BK201" s="205">
        <f>ROUND(I201*H201,2)</f>
        <v>0</v>
      </c>
      <c r="BL201" s="18" t="s">
        <v>146</v>
      </c>
      <c r="BM201" s="204" t="s">
        <v>776</v>
      </c>
    </row>
    <row r="202" spans="1:65" s="2" customFormat="1" ht="11.25">
      <c r="A202" s="35"/>
      <c r="B202" s="36"/>
      <c r="C202" s="37"/>
      <c r="D202" s="206" t="s">
        <v>148</v>
      </c>
      <c r="E202" s="37"/>
      <c r="F202" s="207" t="s">
        <v>432</v>
      </c>
      <c r="G202" s="37"/>
      <c r="H202" s="37"/>
      <c r="I202" s="116"/>
      <c r="J202" s="37"/>
      <c r="K202" s="37"/>
      <c r="L202" s="40"/>
      <c r="M202" s="208"/>
      <c r="N202" s="209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148</v>
      </c>
      <c r="AU202" s="18" t="s">
        <v>82</v>
      </c>
    </row>
    <row r="203" spans="1:65" s="2" customFormat="1" ht="16.5" customHeight="1">
      <c r="A203" s="35"/>
      <c r="B203" s="36"/>
      <c r="C203" s="232" t="s">
        <v>278</v>
      </c>
      <c r="D203" s="232" t="s">
        <v>153</v>
      </c>
      <c r="E203" s="233" t="s">
        <v>433</v>
      </c>
      <c r="F203" s="234" t="s">
        <v>434</v>
      </c>
      <c r="G203" s="235" t="s">
        <v>435</v>
      </c>
      <c r="H203" s="236">
        <v>1.33</v>
      </c>
      <c r="I203" s="237"/>
      <c r="J203" s="238">
        <f>ROUND(I203*H203,2)</f>
        <v>0</v>
      </c>
      <c r="K203" s="234" t="s">
        <v>329</v>
      </c>
      <c r="L203" s="239"/>
      <c r="M203" s="240" t="s">
        <v>19</v>
      </c>
      <c r="N203" s="241" t="s">
        <v>44</v>
      </c>
      <c r="O203" s="65"/>
      <c r="P203" s="202">
        <f>O203*H203</f>
        <v>0</v>
      </c>
      <c r="Q203" s="202">
        <v>1E-3</v>
      </c>
      <c r="R203" s="202">
        <f>Q203*H203</f>
        <v>1.33E-3</v>
      </c>
      <c r="S203" s="202">
        <v>0</v>
      </c>
      <c r="T203" s="20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4" t="s">
        <v>157</v>
      </c>
      <c r="AT203" s="204" t="s">
        <v>153</v>
      </c>
      <c r="AU203" s="204" t="s">
        <v>82</v>
      </c>
      <c r="AY203" s="18" t="s">
        <v>138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8" t="s">
        <v>80</v>
      </c>
      <c r="BK203" s="205">
        <f>ROUND(I203*H203,2)</f>
        <v>0</v>
      </c>
      <c r="BL203" s="18" t="s">
        <v>146</v>
      </c>
      <c r="BM203" s="204" t="s">
        <v>777</v>
      </c>
    </row>
    <row r="204" spans="1:65" s="2" customFormat="1" ht="11.25">
      <c r="A204" s="35"/>
      <c r="B204" s="36"/>
      <c r="C204" s="37"/>
      <c r="D204" s="206" t="s">
        <v>148</v>
      </c>
      <c r="E204" s="37"/>
      <c r="F204" s="207" t="s">
        <v>434</v>
      </c>
      <c r="G204" s="37"/>
      <c r="H204" s="37"/>
      <c r="I204" s="116"/>
      <c r="J204" s="37"/>
      <c r="K204" s="37"/>
      <c r="L204" s="40"/>
      <c r="M204" s="208"/>
      <c r="N204" s="209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148</v>
      </c>
      <c r="AU204" s="18" t="s">
        <v>82</v>
      </c>
    </row>
    <row r="205" spans="1:65" s="2" customFormat="1" ht="16.5" customHeight="1">
      <c r="A205" s="35"/>
      <c r="B205" s="36"/>
      <c r="C205" s="193" t="s">
        <v>7</v>
      </c>
      <c r="D205" s="193" t="s">
        <v>141</v>
      </c>
      <c r="E205" s="194" t="s">
        <v>438</v>
      </c>
      <c r="F205" s="195" t="s">
        <v>439</v>
      </c>
      <c r="G205" s="196" t="s">
        <v>170</v>
      </c>
      <c r="H205" s="197">
        <v>36.6</v>
      </c>
      <c r="I205" s="198"/>
      <c r="J205" s="199">
        <f>ROUND(I205*H205,2)</f>
        <v>0</v>
      </c>
      <c r="K205" s="195" t="s">
        <v>329</v>
      </c>
      <c r="L205" s="40"/>
      <c r="M205" s="200" t="s">
        <v>19</v>
      </c>
      <c r="N205" s="201" t="s">
        <v>44</v>
      </c>
      <c r="O205" s="65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4" t="s">
        <v>146</v>
      </c>
      <c r="AT205" s="204" t="s">
        <v>141</v>
      </c>
      <c r="AU205" s="204" t="s">
        <v>82</v>
      </c>
      <c r="AY205" s="18" t="s">
        <v>138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8" t="s">
        <v>80</v>
      </c>
      <c r="BK205" s="205">
        <f>ROUND(I205*H205,2)</f>
        <v>0</v>
      </c>
      <c r="BL205" s="18" t="s">
        <v>146</v>
      </c>
      <c r="BM205" s="204" t="s">
        <v>778</v>
      </c>
    </row>
    <row r="206" spans="1:65" s="2" customFormat="1" ht="11.25">
      <c r="A206" s="35"/>
      <c r="B206" s="36"/>
      <c r="C206" s="37"/>
      <c r="D206" s="206" t="s">
        <v>148</v>
      </c>
      <c r="E206" s="37"/>
      <c r="F206" s="207" t="s">
        <v>441</v>
      </c>
      <c r="G206" s="37"/>
      <c r="H206" s="37"/>
      <c r="I206" s="116"/>
      <c r="J206" s="37"/>
      <c r="K206" s="37"/>
      <c r="L206" s="40"/>
      <c r="M206" s="208"/>
      <c r="N206" s="209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148</v>
      </c>
      <c r="AU206" s="18" t="s">
        <v>82</v>
      </c>
    </row>
    <row r="207" spans="1:65" s="15" customFormat="1" ht="11.25">
      <c r="B207" s="243"/>
      <c r="C207" s="244"/>
      <c r="D207" s="206" t="s">
        <v>150</v>
      </c>
      <c r="E207" s="245" t="s">
        <v>19</v>
      </c>
      <c r="F207" s="246" t="s">
        <v>442</v>
      </c>
      <c r="G207" s="244"/>
      <c r="H207" s="245" t="s">
        <v>19</v>
      </c>
      <c r="I207" s="247"/>
      <c r="J207" s="244"/>
      <c r="K207" s="244"/>
      <c r="L207" s="248"/>
      <c r="M207" s="249"/>
      <c r="N207" s="250"/>
      <c r="O207" s="250"/>
      <c r="P207" s="250"/>
      <c r="Q207" s="250"/>
      <c r="R207" s="250"/>
      <c r="S207" s="250"/>
      <c r="T207" s="251"/>
      <c r="AT207" s="252" t="s">
        <v>150</v>
      </c>
      <c r="AU207" s="252" t="s">
        <v>82</v>
      </c>
      <c r="AV207" s="15" t="s">
        <v>80</v>
      </c>
      <c r="AW207" s="15" t="s">
        <v>35</v>
      </c>
      <c r="AX207" s="15" t="s">
        <v>73</v>
      </c>
      <c r="AY207" s="252" t="s">
        <v>138</v>
      </c>
    </row>
    <row r="208" spans="1:65" s="13" customFormat="1" ht="11.25">
      <c r="B208" s="210"/>
      <c r="C208" s="211"/>
      <c r="D208" s="206" t="s">
        <v>150</v>
      </c>
      <c r="E208" s="212" t="s">
        <v>19</v>
      </c>
      <c r="F208" s="213" t="s">
        <v>779</v>
      </c>
      <c r="G208" s="211"/>
      <c r="H208" s="214">
        <v>36.6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150</v>
      </c>
      <c r="AU208" s="220" t="s">
        <v>82</v>
      </c>
      <c r="AV208" s="13" t="s">
        <v>82</v>
      </c>
      <c r="AW208" s="13" t="s">
        <v>35</v>
      </c>
      <c r="AX208" s="13" t="s">
        <v>73</v>
      </c>
      <c r="AY208" s="220" t="s">
        <v>138</v>
      </c>
    </row>
    <row r="209" spans="1:65" s="14" customFormat="1" ht="11.25">
      <c r="B209" s="221"/>
      <c r="C209" s="222"/>
      <c r="D209" s="206" t="s">
        <v>150</v>
      </c>
      <c r="E209" s="223" t="s">
        <v>19</v>
      </c>
      <c r="F209" s="224" t="s">
        <v>152</v>
      </c>
      <c r="G209" s="222"/>
      <c r="H209" s="225">
        <v>36.6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150</v>
      </c>
      <c r="AU209" s="231" t="s">
        <v>82</v>
      </c>
      <c r="AV209" s="14" t="s">
        <v>146</v>
      </c>
      <c r="AW209" s="14" t="s">
        <v>35</v>
      </c>
      <c r="AX209" s="14" t="s">
        <v>80</v>
      </c>
      <c r="AY209" s="231" t="s">
        <v>138</v>
      </c>
    </row>
    <row r="210" spans="1:65" s="12" customFormat="1" ht="22.9" customHeight="1">
      <c r="B210" s="177"/>
      <c r="C210" s="178"/>
      <c r="D210" s="179" t="s">
        <v>72</v>
      </c>
      <c r="E210" s="191" t="s">
        <v>82</v>
      </c>
      <c r="F210" s="191" t="s">
        <v>450</v>
      </c>
      <c r="G210" s="178"/>
      <c r="H210" s="178"/>
      <c r="I210" s="181"/>
      <c r="J210" s="192">
        <f>BK210</f>
        <v>0</v>
      </c>
      <c r="K210" s="178"/>
      <c r="L210" s="183"/>
      <c r="M210" s="184"/>
      <c r="N210" s="185"/>
      <c r="O210" s="185"/>
      <c r="P210" s="186">
        <f>P211+SUM(P212:P251)+P272+P302+P329</f>
        <v>0</v>
      </c>
      <c r="Q210" s="185"/>
      <c r="R210" s="186">
        <f>R211+SUM(R212:R251)+R272+R302+R329</f>
        <v>130.34630787</v>
      </c>
      <c r="S210" s="185"/>
      <c r="T210" s="187">
        <f>T211+SUM(T212:T251)+T272+T302+T329</f>
        <v>68.963040000000007</v>
      </c>
      <c r="AR210" s="188" t="s">
        <v>80</v>
      </c>
      <c r="AT210" s="189" t="s">
        <v>72</v>
      </c>
      <c r="AU210" s="189" t="s">
        <v>80</v>
      </c>
      <c r="AY210" s="188" t="s">
        <v>138</v>
      </c>
      <c r="BK210" s="190">
        <f>BK211+SUM(BK212:BK251)+BK272+BK302+BK329</f>
        <v>0</v>
      </c>
    </row>
    <row r="211" spans="1:65" s="2" customFormat="1" ht="16.5" customHeight="1">
      <c r="A211" s="35"/>
      <c r="B211" s="36"/>
      <c r="C211" s="193" t="s">
        <v>292</v>
      </c>
      <c r="D211" s="193" t="s">
        <v>141</v>
      </c>
      <c r="E211" s="194" t="s">
        <v>451</v>
      </c>
      <c r="F211" s="195" t="s">
        <v>452</v>
      </c>
      <c r="G211" s="196" t="s">
        <v>144</v>
      </c>
      <c r="H211" s="197">
        <v>3.06</v>
      </c>
      <c r="I211" s="198"/>
      <c r="J211" s="199">
        <f>ROUND(I211*H211,2)</f>
        <v>0</v>
      </c>
      <c r="K211" s="195" t="s">
        <v>329</v>
      </c>
      <c r="L211" s="40"/>
      <c r="M211" s="200" t="s">
        <v>19</v>
      </c>
      <c r="N211" s="201" t="s">
        <v>44</v>
      </c>
      <c r="O211" s="65"/>
      <c r="P211" s="202">
        <f>O211*H211</f>
        <v>0</v>
      </c>
      <c r="Q211" s="202">
        <v>2.3323800000000001</v>
      </c>
      <c r="R211" s="202">
        <f>Q211*H211</f>
        <v>7.1370828000000008</v>
      </c>
      <c r="S211" s="202">
        <v>0</v>
      </c>
      <c r="T211" s="20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4" t="s">
        <v>146</v>
      </c>
      <c r="AT211" s="204" t="s">
        <v>141</v>
      </c>
      <c r="AU211" s="204" t="s">
        <v>82</v>
      </c>
      <c r="AY211" s="18" t="s">
        <v>138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8" t="s">
        <v>80</v>
      </c>
      <c r="BK211" s="205">
        <f>ROUND(I211*H211,2)</f>
        <v>0</v>
      </c>
      <c r="BL211" s="18" t="s">
        <v>146</v>
      </c>
      <c r="BM211" s="204" t="s">
        <v>780</v>
      </c>
    </row>
    <row r="212" spans="1:65" s="2" customFormat="1" ht="11.25">
      <c r="A212" s="35"/>
      <c r="B212" s="36"/>
      <c r="C212" s="37"/>
      <c r="D212" s="206" t="s">
        <v>148</v>
      </c>
      <c r="E212" s="37"/>
      <c r="F212" s="207" t="s">
        <v>454</v>
      </c>
      <c r="G212" s="37"/>
      <c r="H212" s="37"/>
      <c r="I212" s="116"/>
      <c r="J212" s="37"/>
      <c r="K212" s="37"/>
      <c r="L212" s="40"/>
      <c r="M212" s="208"/>
      <c r="N212" s="209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148</v>
      </c>
      <c r="AU212" s="18" t="s">
        <v>82</v>
      </c>
    </row>
    <row r="213" spans="1:65" s="15" customFormat="1" ht="11.25">
      <c r="B213" s="243"/>
      <c r="C213" s="244"/>
      <c r="D213" s="206" t="s">
        <v>150</v>
      </c>
      <c r="E213" s="245" t="s">
        <v>19</v>
      </c>
      <c r="F213" s="246" t="s">
        <v>455</v>
      </c>
      <c r="G213" s="244"/>
      <c r="H213" s="245" t="s">
        <v>19</v>
      </c>
      <c r="I213" s="247"/>
      <c r="J213" s="244"/>
      <c r="K213" s="244"/>
      <c r="L213" s="248"/>
      <c r="M213" s="249"/>
      <c r="N213" s="250"/>
      <c r="O213" s="250"/>
      <c r="P213" s="250"/>
      <c r="Q213" s="250"/>
      <c r="R213" s="250"/>
      <c r="S213" s="250"/>
      <c r="T213" s="251"/>
      <c r="AT213" s="252" t="s">
        <v>150</v>
      </c>
      <c r="AU213" s="252" t="s">
        <v>82</v>
      </c>
      <c r="AV213" s="15" t="s">
        <v>80</v>
      </c>
      <c r="AW213" s="15" t="s">
        <v>35</v>
      </c>
      <c r="AX213" s="15" t="s">
        <v>73</v>
      </c>
      <c r="AY213" s="252" t="s">
        <v>138</v>
      </c>
    </row>
    <row r="214" spans="1:65" s="13" customFormat="1" ht="11.25">
      <c r="B214" s="210"/>
      <c r="C214" s="211"/>
      <c r="D214" s="206" t="s">
        <v>150</v>
      </c>
      <c r="E214" s="212" t="s">
        <v>19</v>
      </c>
      <c r="F214" s="213" t="s">
        <v>781</v>
      </c>
      <c r="G214" s="211"/>
      <c r="H214" s="214">
        <v>3.06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150</v>
      </c>
      <c r="AU214" s="220" t="s">
        <v>82</v>
      </c>
      <c r="AV214" s="13" t="s">
        <v>82</v>
      </c>
      <c r="AW214" s="13" t="s">
        <v>35</v>
      </c>
      <c r="AX214" s="13" t="s">
        <v>73</v>
      </c>
      <c r="AY214" s="220" t="s">
        <v>138</v>
      </c>
    </row>
    <row r="215" spans="1:65" s="14" customFormat="1" ht="11.25">
      <c r="B215" s="221"/>
      <c r="C215" s="222"/>
      <c r="D215" s="206" t="s">
        <v>150</v>
      </c>
      <c r="E215" s="223" t="s">
        <v>19</v>
      </c>
      <c r="F215" s="224" t="s">
        <v>152</v>
      </c>
      <c r="G215" s="222"/>
      <c r="H215" s="225">
        <v>3.06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150</v>
      </c>
      <c r="AU215" s="231" t="s">
        <v>82</v>
      </c>
      <c r="AV215" s="14" t="s">
        <v>146</v>
      </c>
      <c r="AW215" s="14" t="s">
        <v>35</v>
      </c>
      <c r="AX215" s="14" t="s">
        <v>80</v>
      </c>
      <c r="AY215" s="231" t="s">
        <v>138</v>
      </c>
    </row>
    <row r="216" spans="1:65" s="2" customFormat="1" ht="16.5" customHeight="1">
      <c r="A216" s="35"/>
      <c r="B216" s="36"/>
      <c r="C216" s="193" t="s">
        <v>301</v>
      </c>
      <c r="D216" s="193" t="s">
        <v>141</v>
      </c>
      <c r="E216" s="194" t="s">
        <v>457</v>
      </c>
      <c r="F216" s="195" t="s">
        <v>458</v>
      </c>
      <c r="G216" s="196" t="s">
        <v>144</v>
      </c>
      <c r="H216" s="197">
        <v>9.08</v>
      </c>
      <c r="I216" s="198"/>
      <c r="J216" s="199">
        <f>ROUND(I216*H216,2)</f>
        <v>0</v>
      </c>
      <c r="K216" s="195" t="s">
        <v>329</v>
      </c>
      <c r="L216" s="40"/>
      <c r="M216" s="200" t="s">
        <v>19</v>
      </c>
      <c r="N216" s="201" t="s">
        <v>44</v>
      </c>
      <c r="O216" s="65"/>
      <c r="P216" s="202">
        <f>O216*H216</f>
        <v>0</v>
      </c>
      <c r="Q216" s="202">
        <v>2.5262500000000001</v>
      </c>
      <c r="R216" s="202">
        <f>Q216*H216</f>
        <v>22.93835</v>
      </c>
      <c r="S216" s="202">
        <v>0</v>
      </c>
      <c r="T216" s="20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4" t="s">
        <v>146</v>
      </c>
      <c r="AT216" s="204" t="s">
        <v>141</v>
      </c>
      <c r="AU216" s="204" t="s">
        <v>82</v>
      </c>
      <c r="AY216" s="18" t="s">
        <v>138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8" t="s">
        <v>80</v>
      </c>
      <c r="BK216" s="205">
        <f>ROUND(I216*H216,2)</f>
        <v>0</v>
      </c>
      <c r="BL216" s="18" t="s">
        <v>146</v>
      </c>
      <c r="BM216" s="204" t="s">
        <v>782</v>
      </c>
    </row>
    <row r="217" spans="1:65" s="2" customFormat="1" ht="11.25">
      <c r="A217" s="35"/>
      <c r="B217" s="36"/>
      <c r="C217" s="37"/>
      <c r="D217" s="206" t="s">
        <v>148</v>
      </c>
      <c r="E217" s="37"/>
      <c r="F217" s="207" t="s">
        <v>460</v>
      </c>
      <c r="G217" s="37"/>
      <c r="H217" s="37"/>
      <c r="I217" s="116"/>
      <c r="J217" s="37"/>
      <c r="K217" s="37"/>
      <c r="L217" s="40"/>
      <c r="M217" s="208"/>
      <c r="N217" s="209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148</v>
      </c>
      <c r="AU217" s="18" t="s">
        <v>82</v>
      </c>
    </row>
    <row r="218" spans="1:65" s="15" customFormat="1" ht="11.25">
      <c r="B218" s="243"/>
      <c r="C218" s="244"/>
      <c r="D218" s="206" t="s">
        <v>150</v>
      </c>
      <c r="E218" s="245" t="s">
        <v>19</v>
      </c>
      <c r="F218" s="246" t="s">
        <v>461</v>
      </c>
      <c r="G218" s="244"/>
      <c r="H218" s="245" t="s">
        <v>19</v>
      </c>
      <c r="I218" s="247"/>
      <c r="J218" s="244"/>
      <c r="K218" s="244"/>
      <c r="L218" s="248"/>
      <c r="M218" s="249"/>
      <c r="N218" s="250"/>
      <c r="O218" s="250"/>
      <c r="P218" s="250"/>
      <c r="Q218" s="250"/>
      <c r="R218" s="250"/>
      <c r="S218" s="250"/>
      <c r="T218" s="251"/>
      <c r="AT218" s="252" t="s">
        <v>150</v>
      </c>
      <c r="AU218" s="252" t="s">
        <v>82</v>
      </c>
      <c r="AV218" s="15" t="s">
        <v>80</v>
      </c>
      <c r="AW218" s="15" t="s">
        <v>35</v>
      </c>
      <c r="AX218" s="15" t="s">
        <v>73</v>
      </c>
      <c r="AY218" s="252" t="s">
        <v>138</v>
      </c>
    </row>
    <row r="219" spans="1:65" s="13" customFormat="1" ht="11.25">
      <c r="B219" s="210"/>
      <c r="C219" s="211"/>
      <c r="D219" s="206" t="s">
        <v>150</v>
      </c>
      <c r="E219" s="212" t="s">
        <v>19</v>
      </c>
      <c r="F219" s="213" t="s">
        <v>783</v>
      </c>
      <c r="G219" s="211"/>
      <c r="H219" s="214">
        <v>9.08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150</v>
      </c>
      <c r="AU219" s="220" t="s">
        <v>82</v>
      </c>
      <c r="AV219" s="13" t="s">
        <v>82</v>
      </c>
      <c r="AW219" s="13" t="s">
        <v>35</v>
      </c>
      <c r="AX219" s="13" t="s">
        <v>73</v>
      </c>
      <c r="AY219" s="220" t="s">
        <v>138</v>
      </c>
    </row>
    <row r="220" spans="1:65" s="14" customFormat="1" ht="11.25">
      <c r="B220" s="221"/>
      <c r="C220" s="222"/>
      <c r="D220" s="206" t="s">
        <v>150</v>
      </c>
      <c r="E220" s="223" t="s">
        <v>19</v>
      </c>
      <c r="F220" s="224" t="s">
        <v>152</v>
      </c>
      <c r="G220" s="222"/>
      <c r="H220" s="225">
        <v>9.08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150</v>
      </c>
      <c r="AU220" s="231" t="s">
        <v>82</v>
      </c>
      <c r="AV220" s="14" t="s">
        <v>146</v>
      </c>
      <c r="AW220" s="14" t="s">
        <v>35</v>
      </c>
      <c r="AX220" s="14" t="s">
        <v>80</v>
      </c>
      <c r="AY220" s="231" t="s">
        <v>138</v>
      </c>
    </row>
    <row r="221" spans="1:65" s="2" customFormat="1" ht="16.5" customHeight="1">
      <c r="A221" s="35"/>
      <c r="B221" s="36"/>
      <c r="C221" s="193" t="s">
        <v>307</v>
      </c>
      <c r="D221" s="193" t="s">
        <v>141</v>
      </c>
      <c r="E221" s="194" t="s">
        <v>464</v>
      </c>
      <c r="F221" s="195" t="s">
        <v>465</v>
      </c>
      <c r="G221" s="196" t="s">
        <v>170</v>
      </c>
      <c r="H221" s="197">
        <v>13.48</v>
      </c>
      <c r="I221" s="198"/>
      <c r="J221" s="199">
        <f>ROUND(I221*H221,2)</f>
        <v>0</v>
      </c>
      <c r="K221" s="195" t="s">
        <v>329</v>
      </c>
      <c r="L221" s="40"/>
      <c r="M221" s="200" t="s">
        <v>19</v>
      </c>
      <c r="N221" s="201" t="s">
        <v>44</v>
      </c>
      <c r="O221" s="65"/>
      <c r="P221" s="202">
        <f>O221*H221</f>
        <v>0</v>
      </c>
      <c r="Q221" s="202">
        <v>1.4400000000000001E-3</v>
      </c>
      <c r="R221" s="202">
        <f>Q221*H221</f>
        <v>1.9411200000000003E-2</v>
      </c>
      <c r="S221" s="202">
        <v>0</v>
      </c>
      <c r="T221" s="20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4" t="s">
        <v>146</v>
      </c>
      <c r="AT221" s="204" t="s">
        <v>141</v>
      </c>
      <c r="AU221" s="204" t="s">
        <v>82</v>
      </c>
      <c r="AY221" s="18" t="s">
        <v>138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8" t="s">
        <v>80</v>
      </c>
      <c r="BK221" s="205">
        <f>ROUND(I221*H221,2)</f>
        <v>0</v>
      </c>
      <c r="BL221" s="18" t="s">
        <v>146</v>
      </c>
      <c r="BM221" s="204" t="s">
        <v>784</v>
      </c>
    </row>
    <row r="222" spans="1:65" s="2" customFormat="1" ht="11.25">
      <c r="A222" s="35"/>
      <c r="B222" s="36"/>
      <c r="C222" s="37"/>
      <c r="D222" s="206" t="s">
        <v>148</v>
      </c>
      <c r="E222" s="37"/>
      <c r="F222" s="207" t="s">
        <v>467</v>
      </c>
      <c r="G222" s="37"/>
      <c r="H222" s="37"/>
      <c r="I222" s="116"/>
      <c r="J222" s="37"/>
      <c r="K222" s="37"/>
      <c r="L222" s="40"/>
      <c r="M222" s="208"/>
      <c r="N222" s="209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148</v>
      </c>
      <c r="AU222" s="18" t="s">
        <v>82</v>
      </c>
    </row>
    <row r="223" spans="1:65" s="15" customFormat="1" ht="11.25">
      <c r="B223" s="243"/>
      <c r="C223" s="244"/>
      <c r="D223" s="206" t="s">
        <v>150</v>
      </c>
      <c r="E223" s="245" t="s">
        <v>19</v>
      </c>
      <c r="F223" s="246" t="s">
        <v>465</v>
      </c>
      <c r="G223" s="244"/>
      <c r="H223" s="245" t="s">
        <v>19</v>
      </c>
      <c r="I223" s="247"/>
      <c r="J223" s="244"/>
      <c r="K223" s="244"/>
      <c r="L223" s="248"/>
      <c r="M223" s="249"/>
      <c r="N223" s="250"/>
      <c r="O223" s="250"/>
      <c r="P223" s="250"/>
      <c r="Q223" s="250"/>
      <c r="R223" s="250"/>
      <c r="S223" s="250"/>
      <c r="T223" s="251"/>
      <c r="AT223" s="252" t="s">
        <v>150</v>
      </c>
      <c r="AU223" s="252" t="s">
        <v>82</v>
      </c>
      <c r="AV223" s="15" t="s">
        <v>80</v>
      </c>
      <c r="AW223" s="15" t="s">
        <v>35</v>
      </c>
      <c r="AX223" s="15" t="s">
        <v>73</v>
      </c>
      <c r="AY223" s="252" t="s">
        <v>138</v>
      </c>
    </row>
    <row r="224" spans="1:65" s="13" customFormat="1" ht="11.25">
      <c r="B224" s="210"/>
      <c r="C224" s="211"/>
      <c r="D224" s="206" t="s">
        <v>150</v>
      </c>
      <c r="E224" s="212" t="s">
        <v>19</v>
      </c>
      <c r="F224" s="213" t="s">
        <v>785</v>
      </c>
      <c r="G224" s="211"/>
      <c r="H224" s="214">
        <v>13.48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150</v>
      </c>
      <c r="AU224" s="220" t="s">
        <v>82</v>
      </c>
      <c r="AV224" s="13" t="s">
        <v>82</v>
      </c>
      <c r="AW224" s="13" t="s">
        <v>35</v>
      </c>
      <c r="AX224" s="13" t="s">
        <v>73</v>
      </c>
      <c r="AY224" s="220" t="s">
        <v>138</v>
      </c>
    </row>
    <row r="225" spans="1:65" s="14" customFormat="1" ht="11.25">
      <c r="B225" s="221"/>
      <c r="C225" s="222"/>
      <c r="D225" s="206" t="s">
        <v>150</v>
      </c>
      <c r="E225" s="223" t="s">
        <v>19</v>
      </c>
      <c r="F225" s="224" t="s">
        <v>152</v>
      </c>
      <c r="G225" s="222"/>
      <c r="H225" s="225">
        <v>13.48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150</v>
      </c>
      <c r="AU225" s="231" t="s">
        <v>82</v>
      </c>
      <c r="AV225" s="14" t="s">
        <v>146</v>
      </c>
      <c r="AW225" s="14" t="s">
        <v>35</v>
      </c>
      <c r="AX225" s="14" t="s">
        <v>80</v>
      </c>
      <c r="AY225" s="231" t="s">
        <v>138</v>
      </c>
    </row>
    <row r="226" spans="1:65" s="2" customFormat="1" ht="16.5" customHeight="1">
      <c r="A226" s="35"/>
      <c r="B226" s="36"/>
      <c r="C226" s="193" t="s">
        <v>463</v>
      </c>
      <c r="D226" s="193" t="s">
        <v>141</v>
      </c>
      <c r="E226" s="194" t="s">
        <v>470</v>
      </c>
      <c r="F226" s="195" t="s">
        <v>471</v>
      </c>
      <c r="G226" s="196" t="s">
        <v>170</v>
      </c>
      <c r="H226" s="197">
        <v>13.48</v>
      </c>
      <c r="I226" s="198"/>
      <c r="J226" s="199">
        <f>ROUND(I226*H226,2)</f>
        <v>0</v>
      </c>
      <c r="K226" s="195" t="s">
        <v>329</v>
      </c>
      <c r="L226" s="40"/>
      <c r="M226" s="200" t="s">
        <v>19</v>
      </c>
      <c r="N226" s="201" t="s">
        <v>44</v>
      </c>
      <c r="O226" s="65"/>
      <c r="P226" s="202">
        <f>O226*H226</f>
        <v>0</v>
      </c>
      <c r="Q226" s="202">
        <v>4.0000000000000003E-5</v>
      </c>
      <c r="R226" s="202">
        <f>Q226*H226</f>
        <v>5.392000000000001E-4</v>
      </c>
      <c r="S226" s="202">
        <v>0</v>
      </c>
      <c r="T226" s="20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4" t="s">
        <v>146</v>
      </c>
      <c r="AT226" s="204" t="s">
        <v>141</v>
      </c>
      <c r="AU226" s="204" t="s">
        <v>82</v>
      </c>
      <c r="AY226" s="18" t="s">
        <v>138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8" t="s">
        <v>80</v>
      </c>
      <c r="BK226" s="205">
        <f>ROUND(I226*H226,2)</f>
        <v>0</v>
      </c>
      <c r="BL226" s="18" t="s">
        <v>146</v>
      </c>
      <c r="BM226" s="204" t="s">
        <v>786</v>
      </c>
    </row>
    <row r="227" spans="1:65" s="2" customFormat="1" ht="11.25">
      <c r="A227" s="35"/>
      <c r="B227" s="36"/>
      <c r="C227" s="37"/>
      <c r="D227" s="206" t="s">
        <v>148</v>
      </c>
      <c r="E227" s="37"/>
      <c r="F227" s="207" t="s">
        <v>473</v>
      </c>
      <c r="G227" s="37"/>
      <c r="H227" s="37"/>
      <c r="I227" s="116"/>
      <c r="J227" s="37"/>
      <c r="K227" s="37"/>
      <c r="L227" s="40"/>
      <c r="M227" s="208"/>
      <c r="N227" s="209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148</v>
      </c>
      <c r="AU227" s="18" t="s">
        <v>82</v>
      </c>
    </row>
    <row r="228" spans="1:65" s="15" customFormat="1" ht="11.25">
      <c r="B228" s="243"/>
      <c r="C228" s="244"/>
      <c r="D228" s="206" t="s">
        <v>150</v>
      </c>
      <c r="E228" s="245" t="s">
        <v>19</v>
      </c>
      <c r="F228" s="246" t="s">
        <v>471</v>
      </c>
      <c r="G228" s="244"/>
      <c r="H228" s="245" t="s">
        <v>19</v>
      </c>
      <c r="I228" s="247"/>
      <c r="J228" s="244"/>
      <c r="K228" s="244"/>
      <c r="L228" s="248"/>
      <c r="M228" s="249"/>
      <c r="N228" s="250"/>
      <c r="O228" s="250"/>
      <c r="P228" s="250"/>
      <c r="Q228" s="250"/>
      <c r="R228" s="250"/>
      <c r="S228" s="250"/>
      <c r="T228" s="251"/>
      <c r="AT228" s="252" t="s">
        <v>150</v>
      </c>
      <c r="AU228" s="252" t="s">
        <v>82</v>
      </c>
      <c r="AV228" s="15" t="s">
        <v>80</v>
      </c>
      <c r="AW228" s="15" t="s">
        <v>35</v>
      </c>
      <c r="AX228" s="15" t="s">
        <v>73</v>
      </c>
      <c r="AY228" s="252" t="s">
        <v>138</v>
      </c>
    </row>
    <row r="229" spans="1:65" s="13" customFormat="1" ht="11.25">
      <c r="B229" s="210"/>
      <c r="C229" s="211"/>
      <c r="D229" s="206" t="s">
        <v>150</v>
      </c>
      <c r="E229" s="212" t="s">
        <v>19</v>
      </c>
      <c r="F229" s="213" t="s">
        <v>785</v>
      </c>
      <c r="G229" s="211"/>
      <c r="H229" s="214">
        <v>13.48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150</v>
      </c>
      <c r="AU229" s="220" t="s">
        <v>82</v>
      </c>
      <c r="AV229" s="13" t="s">
        <v>82</v>
      </c>
      <c r="AW229" s="13" t="s">
        <v>35</v>
      </c>
      <c r="AX229" s="13" t="s">
        <v>73</v>
      </c>
      <c r="AY229" s="220" t="s">
        <v>138</v>
      </c>
    </row>
    <row r="230" spans="1:65" s="14" customFormat="1" ht="11.25">
      <c r="B230" s="221"/>
      <c r="C230" s="222"/>
      <c r="D230" s="206" t="s">
        <v>150</v>
      </c>
      <c r="E230" s="223" t="s">
        <v>19</v>
      </c>
      <c r="F230" s="224" t="s">
        <v>152</v>
      </c>
      <c r="G230" s="222"/>
      <c r="H230" s="225">
        <v>13.48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150</v>
      </c>
      <c r="AU230" s="231" t="s">
        <v>82</v>
      </c>
      <c r="AV230" s="14" t="s">
        <v>146</v>
      </c>
      <c r="AW230" s="14" t="s">
        <v>35</v>
      </c>
      <c r="AX230" s="14" t="s">
        <v>80</v>
      </c>
      <c r="AY230" s="231" t="s">
        <v>138</v>
      </c>
    </row>
    <row r="231" spans="1:65" s="2" customFormat="1" ht="16.5" customHeight="1">
      <c r="A231" s="35"/>
      <c r="B231" s="36"/>
      <c r="C231" s="193" t="s">
        <v>469</v>
      </c>
      <c r="D231" s="193" t="s">
        <v>141</v>
      </c>
      <c r="E231" s="194" t="s">
        <v>475</v>
      </c>
      <c r="F231" s="195" t="s">
        <v>476</v>
      </c>
      <c r="G231" s="196" t="s">
        <v>156</v>
      </c>
      <c r="H231" s="197">
        <v>5.8999999999999997E-2</v>
      </c>
      <c r="I231" s="198"/>
      <c r="J231" s="199">
        <f>ROUND(I231*H231,2)</f>
        <v>0</v>
      </c>
      <c r="K231" s="195" t="s">
        <v>329</v>
      </c>
      <c r="L231" s="40"/>
      <c r="M231" s="200" t="s">
        <v>19</v>
      </c>
      <c r="N231" s="201" t="s">
        <v>44</v>
      </c>
      <c r="O231" s="65"/>
      <c r="P231" s="202">
        <f>O231*H231</f>
        <v>0</v>
      </c>
      <c r="Q231" s="202">
        <v>1.0382199999999999</v>
      </c>
      <c r="R231" s="202">
        <f>Q231*H231</f>
        <v>6.1254979999999994E-2</v>
      </c>
      <c r="S231" s="202">
        <v>0</v>
      </c>
      <c r="T231" s="20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4" t="s">
        <v>146</v>
      </c>
      <c r="AT231" s="204" t="s">
        <v>141</v>
      </c>
      <c r="AU231" s="204" t="s">
        <v>82</v>
      </c>
      <c r="AY231" s="18" t="s">
        <v>138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8" t="s">
        <v>80</v>
      </c>
      <c r="BK231" s="205">
        <f>ROUND(I231*H231,2)</f>
        <v>0</v>
      </c>
      <c r="BL231" s="18" t="s">
        <v>146</v>
      </c>
      <c r="BM231" s="204" t="s">
        <v>787</v>
      </c>
    </row>
    <row r="232" spans="1:65" s="2" customFormat="1" ht="11.25">
      <c r="A232" s="35"/>
      <c r="B232" s="36"/>
      <c r="C232" s="37"/>
      <c r="D232" s="206" t="s">
        <v>148</v>
      </c>
      <c r="E232" s="37"/>
      <c r="F232" s="207" t="s">
        <v>478</v>
      </c>
      <c r="G232" s="37"/>
      <c r="H232" s="37"/>
      <c r="I232" s="116"/>
      <c r="J232" s="37"/>
      <c r="K232" s="37"/>
      <c r="L232" s="40"/>
      <c r="M232" s="208"/>
      <c r="N232" s="209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148</v>
      </c>
      <c r="AU232" s="18" t="s">
        <v>82</v>
      </c>
    </row>
    <row r="233" spans="1:65" s="15" customFormat="1" ht="11.25">
      <c r="B233" s="243"/>
      <c r="C233" s="244"/>
      <c r="D233" s="206" t="s">
        <v>150</v>
      </c>
      <c r="E233" s="245" t="s">
        <v>19</v>
      </c>
      <c r="F233" s="246" t="s">
        <v>479</v>
      </c>
      <c r="G233" s="244"/>
      <c r="H233" s="245" t="s">
        <v>19</v>
      </c>
      <c r="I233" s="247"/>
      <c r="J233" s="244"/>
      <c r="K233" s="244"/>
      <c r="L233" s="248"/>
      <c r="M233" s="249"/>
      <c r="N233" s="250"/>
      <c r="O233" s="250"/>
      <c r="P233" s="250"/>
      <c r="Q233" s="250"/>
      <c r="R233" s="250"/>
      <c r="S233" s="250"/>
      <c r="T233" s="251"/>
      <c r="AT233" s="252" t="s">
        <v>150</v>
      </c>
      <c r="AU233" s="252" t="s">
        <v>82</v>
      </c>
      <c r="AV233" s="15" t="s">
        <v>80</v>
      </c>
      <c r="AW233" s="15" t="s">
        <v>35</v>
      </c>
      <c r="AX233" s="15" t="s">
        <v>73</v>
      </c>
      <c r="AY233" s="252" t="s">
        <v>138</v>
      </c>
    </row>
    <row r="234" spans="1:65" s="13" customFormat="1" ht="11.25">
      <c r="B234" s="210"/>
      <c r="C234" s="211"/>
      <c r="D234" s="206" t="s">
        <v>150</v>
      </c>
      <c r="E234" s="212" t="s">
        <v>19</v>
      </c>
      <c r="F234" s="213" t="s">
        <v>788</v>
      </c>
      <c r="G234" s="211"/>
      <c r="H234" s="214">
        <v>5.8999999999999997E-2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150</v>
      </c>
      <c r="AU234" s="220" t="s">
        <v>82</v>
      </c>
      <c r="AV234" s="13" t="s">
        <v>82</v>
      </c>
      <c r="AW234" s="13" t="s">
        <v>35</v>
      </c>
      <c r="AX234" s="13" t="s">
        <v>73</v>
      </c>
      <c r="AY234" s="220" t="s">
        <v>138</v>
      </c>
    </row>
    <row r="235" spans="1:65" s="14" customFormat="1" ht="11.25">
      <c r="B235" s="221"/>
      <c r="C235" s="222"/>
      <c r="D235" s="206" t="s">
        <v>150</v>
      </c>
      <c r="E235" s="223" t="s">
        <v>19</v>
      </c>
      <c r="F235" s="224" t="s">
        <v>152</v>
      </c>
      <c r="G235" s="222"/>
      <c r="H235" s="225">
        <v>5.8999999999999997E-2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150</v>
      </c>
      <c r="AU235" s="231" t="s">
        <v>82</v>
      </c>
      <c r="AV235" s="14" t="s">
        <v>146</v>
      </c>
      <c r="AW235" s="14" t="s">
        <v>35</v>
      </c>
      <c r="AX235" s="14" t="s">
        <v>80</v>
      </c>
      <c r="AY235" s="231" t="s">
        <v>138</v>
      </c>
    </row>
    <row r="236" spans="1:65" s="2" customFormat="1" ht="16.5" customHeight="1">
      <c r="A236" s="35"/>
      <c r="B236" s="36"/>
      <c r="C236" s="193" t="s">
        <v>474</v>
      </c>
      <c r="D236" s="193" t="s">
        <v>141</v>
      </c>
      <c r="E236" s="194" t="s">
        <v>482</v>
      </c>
      <c r="F236" s="195" t="s">
        <v>483</v>
      </c>
      <c r="G236" s="196" t="s">
        <v>156</v>
      </c>
      <c r="H236" s="197">
        <v>0.627</v>
      </c>
      <c r="I236" s="198"/>
      <c r="J236" s="199">
        <f>ROUND(I236*H236,2)</f>
        <v>0</v>
      </c>
      <c r="K236" s="195" t="s">
        <v>329</v>
      </c>
      <c r="L236" s="40"/>
      <c r="M236" s="200" t="s">
        <v>19</v>
      </c>
      <c r="N236" s="201" t="s">
        <v>44</v>
      </c>
      <c r="O236" s="65"/>
      <c r="P236" s="202">
        <f>O236*H236</f>
        <v>0</v>
      </c>
      <c r="Q236" s="202">
        <v>1.0597399999999999</v>
      </c>
      <c r="R236" s="202">
        <f>Q236*H236</f>
        <v>0.66445697999999997</v>
      </c>
      <c r="S236" s="202">
        <v>0</v>
      </c>
      <c r="T236" s="20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4" t="s">
        <v>146</v>
      </c>
      <c r="AT236" s="204" t="s">
        <v>141</v>
      </c>
      <c r="AU236" s="204" t="s">
        <v>82</v>
      </c>
      <c r="AY236" s="18" t="s">
        <v>138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8" t="s">
        <v>80</v>
      </c>
      <c r="BK236" s="205">
        <f>ROUND(I236*H236,2)</f>
        <v>0</v>
      </c>
      <c r="BL236" s="18" t="s">
        <v>146</v>
      </c>
      <c r="BM236" s="204" t="s">
        <v>789</v>
      </c>
    </row>
    <row r="237" spans="1:65" s="2" customFormat="1" ht="11.25">
      <c r="A237" s="35"/>
      <c r="B237" s="36"/>
      <c r="C237" s="37"/>
      <c r="D237" s="206" t="s">
        <v>148</v>
      </c>
      <c r="E237" s="37"/>
      <c r="F237" s="207" t="s">
        <v>485</v>
      </c>
      <c r="G237" s="37"/>
      <c r="H237" s="37"/>
      <c r="I237" s="116"/>
      <c r="J237" s="37"/>
      <c r="K237" s="37"/>
      <c r="L237" s="40"/>
      <c r="M237" s="208"/>
      <c r="N237" s="209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148</v>
      </c>
      <c r="AU237" s="18" t="s">
        <v>82</v>
      </c>
    </row>
    <row r="238" spans="1:65" s="15" customFormat="1" ht="11.25">
      <c r="B238" s="243"/>
      <c r="C238" s="244"/>
      <c r="D238" s="206" t="s">
        <v>150</v>
      </c>
      <c r="E238" s="245" t="s">
        <v>19</v>
      </c>
      <c r="F238" s="246" t="s">
        <v>486</v>
      </c>
      <c r="G238" s="244"/>
      <c r="H238" s="245" t="s">
        <v>19</v>
      </c>
      <c r="I238" s="247"/>
      <c r="J238" s="244"/>
      <c r="K238" s="244"/>
      <c r="L238" s="248"/>
      <c r="M238" s="249"/>
      <c r="N238" s="250"/>
      <c r="O238" s="250"/>
      <c r="P238" s="250"/>
      <c r="Q238" s="250"/>
      <c r="R238" s="250"/>
      <c r="S238" s="250"/>
      <c r="T238" s="251"/>
      <c r="AT238" s="252" t="s">
        <v>150</v>
      </c>
      <c r="AU238" s="252" t="s">
        <v>82</v>
      </c>
      <c r="AV238" s="15" t="s">
        <v>80</v>
      </c>
      <c r="AW238" s="15" t="s">
        <v>35</v>
      </c>
      <c r="AX238" s="15" t="s">
        <v>73</v>
      </c>
      <c r="AY238" s="252" t="s">
        <v>138</v>
      </c>
    </row>
    <row r="239" spans="1:65" s="13" customFormat="1" ht="11.25">
      <c r="B239" s="210"/>
      <c r="C239" s="211"/>
      <c r="D239" s="206" t="s">
        <v>150</v>
      </c>
      <c r="E239" s="212" t="s">
        <v>19</v>
      </c>
      <c r="F239" s="213" t="s">
        <v>790</v>
      </c>
      <c r="G239" s="211"/>
      <c r="H239" s="214">
        <v>0.627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150</v>
      </c>
      <c r="AU239" s="220" t="s">
        <v>82</v>
      </c>
      <c r="AV239" s="13" t="s">
        <v>82</v>
      </c>
      <c r="AW239" s="13" t="s">
        <v>35</v>
      </c>
      <c r="AX239" s="13" t="s">
        <v>73</v>
      </c>
      <c r="AY239" s="220" t="s">
        <v>138</v>
      </c>
    </row>
    <row r="240" spans="1:65" s="14" customFormat="1" ht="11.25">
      <c r="B240" s="221"/>
      <c r="C240" s="222"/>
      <c r="D240" s="206" t="s">
        <v>150</v>
      </c>
      <c r="E240" s="223" t="s">
        <v>19</v>
      </c>
      <c r="F240" s="224" t="s">
        <v>152</v>
      </c>
      <c r="G240" s="222"/>
      <c r="H240" s="225">
        <v>0.627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150</v>
      </c>
      <c r="AU240" s="231" t="s">
        <v>82</v>
      </c>
      <c r="AV240" s="14" t="s">
        <v>146</v>
      </c>
      <c r="AW240" s="14" t="s">
        <v>35</v>
      </c>
      <c r="AX240" s="14" t="s">
        <v>80</v>
      </c>
      <c r="AY240" s="231" t="s">
        <v>138</v>
      </c>
    </row>
    <row r="241" spans="1:65" s="2" customFormat="1" ht="16.5" customHeight="1">
      <c r="A241" s="35"/>
      <c r="B241" s="36"/>
      <c r="C241" s="193" t="s">
        <v>481</v>
      </c>
      <c r="D241" s="193" t="s">
        <v>141</v>
      </c>
      <c r="E241" s="194" t="s">
        <v>489</v>
      </c>
      <c r="F241" s="195" t="s">
        <v>490</v>
      </c>
      <c r="G241" s="196" t="s">
        <v>144</v>
      </c>
      <c r="H241" s="197">
        <v>1.08</v>
      </c>
      <c r="I241" s="198"/>
      <c r="J241" s="199">
        <f>ROUND(I241*H241,2)</f>
        <v>0</v>
      </c>
      <c r="K241" s="195" t="s">
        <v>329</v>
      </c>
      <c r="L241" s="40"/>
      <c r="M241" s="200" t="s">
        <v>19</v>
      </c>
      <c r="N241" s="201" t="s">
        <v>44</v>
      </c>
      <c r="O241" s="65"/>
      <c r="P241" s="202">
        <f>O241*H241</f>
        <v>0</v>
      </c>
      <c r="Q241" s="202">
        <v>2.5359600000000002</v>
      </c>
      <c r="R241" s="202">
        <f>Q241*H241</f>
        <v>2.7388368000000005</v>
      </c>
      <c r="S241" s="202">
        <v>0</v>
      </c>
      <c r="T241" s="20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4" t="s">
        <v>146</v>
      </c>
      <c r="AT241" s="204" t="s">
        <v>141</v>
      </c>
      <c r="AU241" s="204" t="s">
        <v>82</v>
      </c>
      <c r="AY241" s="18" t="s">
        <v>138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8" t="s">
        <v>80</v>
      </c>
      <c r="BK241" s="205">
        <f>ROUND(I241*H241,2)</f>
        <v>0</v>
      </c>
      <c r="BL241" s="18" t="s">
        <v>146</v>
      </c>
      <c r="BM241" s="204" t="s">
        <v>791</v>
      </c>
    </row>
    <row r="242" spans="1:65" s="2" customFormat="1" ht="11.25">
      <c r="A242" s="35"/>
      <c r="B242" s="36"/>
      <c r="C242" s="37"/>
      <c r="D242" s="206" t="s">
        <v>148</v>
      </c>
      <c r="E242" s="37"/>
      <c r="F242" s="207" t="s">
        <v>492</v>
      </c>
      <c r="G242" s="37"/>
      <c r="H242" s="37"/>
      <c r="I242" s="116"/>
      <c r="J242" s="37"/>
      <c r="K242" s="37"/>
      <c r="L242" s="40"/>
      <c r="M242" s="208"/>
      <c r="N242" s="209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148</v>
      </c>
      <c r="AU242" s="18" t="s">
        <v>82</v>
      </c>
    </row>
    <row r="243" spans="1:65" s="15" customFormat="1" ht="11.25">
      <c r="B243" s="243"/>
      <c r="C243" s="244"/>
      <c r="D243" s="206" t="s">
        <v>150</v>
      </c>
      <c r="E243" s="245" t="s">
        <v>19</v>
      </c>
      <c r="F243" s="246" t="s">
        <v>493</v>
      </c>
      <c r="G243" s="244"/>
      <c r="H243" s="245" t="s">
        <v>19</v>
      </c>
      <c r="I243" s="247"/>
      <c r="J243" s="244"/>
      <c r="K243" s="244"/>
      <c r="L243" s="248"/>
      <c r="M243" s="249"/>
      <c r="N243" s="250"/>
      <c r="O243" s="250"/>
      <c r="P243" s="250"/>
      <c r="Q243" s="250"/>
      <c r="R243" s="250"/>
      <c r="S243" s="250"/>
      <c r="T243" s="251"/>
      <c r="AT243" s="252" t="s">
        <v>150</v>
      </c>
      <c r="AU243" s="252" t="s">
        <v>82</v>
      </c>
      <c r="AV243" s="15" t="s">
        <v>80</v>
      </c>
      <c r="AW243" s="15" t="s">
        <v>35</v>
      </c>
      <c r="AX243" s="15" t="s">
        <v>73</v>
      </c>
      <c r="AY243" s="252" t="s">
        <v>138</v>
      </c>
    </row>
    <row r="244" spans="1:65" s="13" customFormat="1" ht="11.25">
      <c r="B244" s="210"/>
      <c r="C244" s="211"/>
      <c r="D244" s="206" t="s">
        <v>150</v>
      </c>
      <c r="E244" s="212" t="s">
        <v>19</v>
      </c>
      <c r="F244" s="213" t="s">
        <v>494</v>
      </c>
      <c r="G244" s="211"/>
      <c r="H244" s="214">
        <v>1.08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150</v>
      </c>
      <c r="AU244" s="220" t="s">
        <v>82</v>
      </c>
      <c r="AV244" s="13" t="s">
        <v>82</v>
      </c>
      <c r="AW244" s="13" t="s">
        <v>35</v>
      </c>
      <c r="AX244" s="13" t="s">
        <v>73</v>
      </c>
      <c r="AY244" s="220" t="s">
        <v>138</v>
      </c>
    </row>
    <row r="245" spans="1:65" s="14" customFormat="1" ht="11.25">
      <c r="B245" s="221"/>
      <c r="C245" s="222"/>
      <c r="D245" s="206" t="s">
        <v>150</v>
      </c>
      <c r="E245" s="223" t="s">
        <v>19</v>
      </c>
      <c r="F245" s="224" t="s">
        <v>152</v>
      </c>
      <c r="G245" s="222"/>
      <c r="H245" s="225">
        <v>1.08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150</v>
      </c>
      <c r="AU245" s="231" t="s">
        <v>82</v>
      </c>
      <c r="AV245" s="14" t="s">
        <v>146</v>
      </c>
      <c r="AW245" s="14" t="s">
        <v>35</v>
      </c>
      <c r="AX245" s="14" t="s">
        <v>80</v>
      </c>
      <c r="AY245" s="231" t="s">
        <v>138</v>
      </c>
    </row>
    <row r="246" spans="1:65" s="2" customFormat="1" ht="16.5" customHeight="1">
      <c r="A246" s="35"/>
      <c r="B246" s="36"/>
      <c r="C246" s="193" t="s">
        <v>488</v>
      </c>
      <c r="D246" s="193" t="s">
        <v>141</v>
      </c>
      <c r="E246" s="194" t="s">
        <v>498</v>
      </c>
      <c r="F246" s="195" t="s">
        <v>499</v>
      </c>
      <c r="G246" s="196" t="s">
        <v>144</v>
      </c>
      <c r="H246" s="197">
        <v>0.03</v>
      </c>
      <c r="I246" s="198"/>
      <c r="J246" s="199">
        <f>ROUND(I246*H246,2)</f>
        <v>0</v>
      </c>
      <c r="K246" s="195" t="s">
        <v>329</v>
      </c>
      <c r="L246" s="40"/>
      <c r="M246" s="200" t="s">
        <v>19</v>
      </c>
      <c r="N246" s="201" t="s">
        <v>44</v>
      </c>
      <c r="O246" s="65"/>
      <c r="P246" s="202">
        <f>O246*H246</f>
        <v>0</v>
      </c>
      <c r="Q246" s="202">
        <v>0</v>
      </c>
      <c r="R246" s="202">
        <f>Q246*H246</f>
        <v>0</v>
      </c>
      <c r="S246" s="202">
        <v>0</v>
      </c>
      <c r="T246" s="20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4" t="s">
        <v>146</v>
      </c>
      <c r="AT246" s="204" t="s">
        <v>141</v>
      </c>
      <c r="AU246" s="204" t="s">
        <v>82</v>
      </c>
      <c r="AY246" s="18" t="s">
        <v>138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8" t="s">
        <v>80</v>
      </c>
      <c r="BK246" s="205">
        <f>ROUND(I246*H246,2)</f>
        <v>0</v>
      </c>
      <c r="BL246" s="18" t="s">
        <v>146</v>
      </c>
      <c r="BM246" s="204" t="s">
        <v>792</v>
      </c>
    </row>
    <row r="247" spans="1:65" s="2" customFormat="1" ht="11.25">
      <c r="A247" s="35"/>
      <c r="B247" s="36"/>
      <c r="C247" s="37"/>
      <c r="D247" s="206" t="s">
        <v>148</v>
      </c>
      <c r="E247" s="37"/>
      <c r="F247" s="207" t="s">
        <v>501</v>
      </c>
      <c r="G247" s="37"/>
      <c r="H247" s="37"/>
      <c r="I247" s="116"/>
      <c r="J247" s="37"/>
      <c r="K247" s="37"/>
      <c r="L247" s="40"/>
      <c r="M247" s="208"/>
      <c r="N247" s="209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148</v>
      </c>
      <c r="AU247" s="18" t="s">
        <v>82</v>
      </c>
    </row>
    <row r="248" spans="1:65" s="15" customFormat="1" ht="11.25">
      <c r="B248" s="243"/>
      <c r="C248" s="244"/>
      <c r="D248" s="206" t="s">
        <v>150</v>
      </c>
      <c r="E248" s="245" t="s">
        <v>19</v>
      </c>
      <c r="F248" s="246" t="s">
        <v>502</v>
      </c>
      <c r="G248" s="244"/>
      <c r="H248" s="245" t="s">
        <v>19</v>
      </c>
      <c r="I248" s="247"/>
      <c r="J248" s="244"/>
      <c r="K248" s="244"/>
      <c r="L248" s="248"/>
      <c r="M248" s="249"/>
      <c r="N248" s="250"/>
      <c r="O248" s="250"/>
      <c r="P248" s="250"/>
      <c r="Q248" s="250"/>
      <c r="R248" s="250"/>
      <c r="S248" s="250"/>
      <c r="T248" s="251"/>
      <c r="AT248" s="252" t="s">
        <v>150</v>
      </c>
      <c r="AU248" s="252" t="s">
        <v>82</v>
      </c>
      <c r="AV248" s="15" t="s">
        <v>80</v>
      </c>
      <c r="AW248" s="15" t="s">
        <v>35</v>
      </c>
      <c r="AX248" s="15" t="s">
        <v>73</v>
      </c>
      <c r="AY248" s="252" t="s">
        <v>138</v>
      </c>
    </row>
    <row r="249" spans="1:65" s="13" customFormat="1" ht="11.25">
      <c r="B249" s="210"/>
      <c r="C249" s="211"/>
      <c r="D249" s="206" t="s">
        <v>150</v>
      </c>
      <c r="E249" s="212" t="s">
        <v>19</v>
      </c>
      <c r="F249" s="213" t="s">
        <v>503</v>
      </c>
      <c r="G249" s="211"/>
      <c r="H249" s="214">
        <v>0.03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150</v>
      </c>
      <c r="AU249" s="220" t="s">
        <v>82</v>
      </c>
      <c r="AV249" s="13" t="s">
        <v>82</v>
      </c>
      <c r="AW249" s="13" t="s">
        <v>35</v>
      </c>
      <c r="AX249" s="13" t="s">
        <v>73</v>
      </c>
      <c r="AY249" s="220" t="s">
        <v>138</v>
      </c>
    </row>
    <row r="250" spans="1:65" s="14" customFormat="1" ht="11.25">
      <c r="B250" s="221"/>
      <c r="C250" s="222"/>
      <c r="D250" s="206" t="s">
        <v>150</v>
      </c>
      <c r="E250" s="223" t="s">
        <v>19</v>
      </c>
      <c r="F250" s="224" t="s">
        <v>152</v>
      </c>
      <c r="G250" s="222"/>
      <c r="H250" s="225">
        <v>0.03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150</v>
      </c>
      <c r="AU250" s="231" t="s">
        <v>82</v>
      </c>
      <c r="AV250" s="14" t="s">
        <v>146</v>
      </c>
      <c r="AW250" s="14" t="s">
        <v>35</v>
      </c>
      <c r="AX250" s="14" t="s">
        <v>80</v>
      </c>
      <c r="AY250" s="231" t="s">
        <v>138</v>
      </c>
    </row>
    <row r="251" spans="1:65" s="12" customFormat="1" ht="20.85" customHeight="1">
      <c r="B251" s="177"/>
      <c r="C251" s="178"/>
      <c r="D251" s="179" t="s">
        <v>72</v>
      </c>
      <c r="E251" s="191" t="s">
        <v>146</v>
      </c>
      <c r="F251" s="191" t="s">
        <v>508</v>
      </c>
      <c r="G251" s="178"/>
      <c r="H251" s="178"/>
      <c r="I251" s="181"/>
      <c r="J251" s="192">
        <f>BK251</f>
        <v>0</v>
      </c>
      <c r="K251" s="178"/>
      <c r="L251" s="183"/>
      <c r="M251" s="184"/>
      <c r="N251" s="185"/>
      <c r="O251" s="185"/>
      <c r="P251" s="186">
        <f>SUM(P252:P271)</f>
        <v>0</v>
      </c>
      <c r="Q251" s="185"/>
      <c r="R251" s="186">
        <f>SUM(R252:R271)</f>
        <v>71.758065560000006</v>
      </c>
      <c r="S251" s="185"/>
      <c r="T251" s="187">
        <f>SUM(T252:T271)</f>
        <v>0</v>
      </c>
      <c r="AR251" s="188" t="s">
        <v>80</v>
      </c>
      <c r="AT251" s="189" t="s">
        <v>72</v>
      </c>
      <c r="AU251" s="189" t="s">
        <v>82</v>
      </c>
      <c r="AY251" s="188" t="s">
        <v>138</v>
      </c>
      <c r="BK251" s="190">
        <f>SUM(BK252:BK271)</f>
        <v>0</v>
      </c>
    </row>
    <row r="252" spans="1:65" s="2" customFormat="1" ht="16.5" customHeight="1">
      <c r="A252" s="35"/>
      <c r="B252" s="36"/>
      <c r="C252" s="193" t="s">
        <v>497</v>
      </c>
      <c r="D252" s="193" t="s">
        <v>141</v>
      </c>
      <c r="E252" s="194" t="s">
        <v>510</v>
      </c>
      <c r="F252" s="195" t="s">
        <v>511</v>
      </c>
      <c r="G252" s="196" t="s">
        <v>144</v>
      </c>
      <c r="H252" s="197">
        <v>2.7570000000000001</v>
      </c>
      <c r="I252" s="198"/>
      <c r="J252" s="199">
        <f>ROUND(I252*H252,2)</f>
        <v>0</v>
      </c>
      <c r="K252" s="195" t="s">
        <v>329</v>
      </c>
      <c r="L252" s="40"/>
      <c r="M252" s="200" t="s">
        <v>19</v>
      </c>
      <c r="N252" s="201" t="s">
        <v>44</v>
      </c>
      <c r="O252" s="65"/>
      <c r="P252" s="202">
        <f>O252*H252</f>
        <v>0</v>
      </c>
      <c r="Q252" s="202">
        <v>0</v>
      </c>
      <c r="R252" s="202">
        <f>Q252*H252</f>
        <v>0</v>
      </c>
      <c r="S252" s="202">
        <v>0</v>
      </c>
      <c r="T252" s="20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4" t="s">
        <v>146</v>
      </c>
      <c r="AT252" s="204" t="s">
        <v>141</v>
      </c>
      <c r="AU252" s="204" t="s">
        <v>160</v>
      </c>
      <c r="AY252" s="18" t="s">
        <v>138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8" t="s">
        <v>80</v>
      </c>
      <c r="BK252" s="205">
        <f>ROUND(I252*H252,2)</f>
        <v>0</v>
      </c>
      <c r="BL252" s="18" t="s">
        <v>146</v>
      </c>
      <c r="BM252" s="204" t="s">
        <v>793</v>
      </c>
    </row>
    <row r="253" spans="1:65" s="2" customFormat="1" ht="11.25">
      <c r="A253" s="35"/>
      <c r="B253" s="36"/>
      <c r="C253" s="37"/>
      <c r="D253" s="206" t="s">
        <v>148</v>
      </c>
      <c r="E253" s="37"/>
      <c r="F253" s="207" t="s">
        <v>513</v>
      </c>
      <c r="G253" s="37"/>
      <c r="H253" s="37"/>
      <c r="I253" s="116"/>
      <c r="J253" s="37"/>
      <c r="K253" s="37"/>
      <c r="L253" s="40"/>
      <c r="M253" s="208"/>
      <c r="N253" s="209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148</v>
      </c>
      <c r="AU253" s="18" t="s">
        <v>160</v>
      </c>
    </row>
    <row r="254" spans="1:65" s="15" customFormat="1" ht="11.25">
      <c r="B254" s="243"/>
      <c r="C254" s="244"/>
      <c r="D254" s="206" t="s">
        <v>150</v>
      </c>
      <c r="E254" s="245" t="s">
        <v>19</v>
      </c>
      <c r="F254" s="246" t="s">
        <v>752</v>
      </c>
      <c r="G254" s="244"/>
      <c r="H254" s="245" t="s">
        <v>19</v>
      </c>
      <c r="I254" s="247"/>
      <c r="J254" s="244"/>
      <c r="K254" s="244"/>
      <c r="L254" s="248"/>
      <c r="M254" s="249"/>
      <c r="N254" s="250"/>
      <c r="O254" s="250"/>
      <c r="P254" s="250"/>
      <c r="Q254" s="250"/>
      <c r="R254" s="250"/>
      <c r="S254" s="250"/>
      <c r="T254" s="251"/>
      <c r="AT254" s="252" t="s">
        <v>150</v>
      </c>
      <c r="AU254" s="252" t="s">
        <v>160</v>
      </c>
      <c r="AV254" s="15" t="s">
        <v>80</v>
      </c>
      <c r="AW254" s="15" t="s">
        <v>35</v>
      </c>
      <c r="AX254" s="15" t="s">
        <v>73</v>
      </c>
      <c r="AY254" s="252" t="s">
        <v>138</v>
      </c>
    </row>
    <row r="255" spans="1:65" s="13" customFormat="1" ht="11.25">
      <c r="B255" s="210"/>
      <c r="C255" s="211"/>
      <c r="D255" s="206" t="s">
        <v>150</v>
      </c>
      <c r="E255" s="212" t="s">
        <v>19</v>
      </c>
      <c r="F255" s="213" t="s">
        <v>794</v>
      </c>
      <c r="G255" s="211"/>
      <c r="H255" s="214">
        <v>2.7570000000000001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150</v>
      </c>
      <c r="AU255" s="220" t="s">
        <v>160</v>
      </c>
      <c r="AV255" s="13" t="s">
        <v>82</v>
      </c>
      <c r="AW255" s="13" t="s">
        <v>35</v>
      </c>
      <c r="AX255" s="13" t="s">
        <v>73</v>
      </c>
      <c r="AY255" s="220" t="s">
        <v>138</v>
      </c>
    </row>
    <row r="256" spans="1:65" s="14" customFormat="1" ht="11.25">
      <c r="B256" s="221"/>
      <c r="C256" s="222"/>
      <c r="D256" s="206" t="s">
        <v>150</v>
      </c>
      <c r="E256" s="223" t="s">
        <v>19</v>
      </c>
      <c r="F256" s="224" t="s">
        <v>152</v>
      </c>
      <c r="G256" s="222"/>
      <c r="H256" s="225">
        <v>2.7570000000000001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150</v>
      </c>
      <c r="AU256" s="231" t="s">
        <v>160</v>
      </c>
      <c r="AV256" s="14" t="s">
        <v>146</v>
      </c>
      <c r="AW256" s="14" t="s">
        <v>35</v>
      </c>
      <c r="AX256" s="14" t="s">
        <v>80</v>
      </c>
      <c r="AY256" s="231" t="s">
        <v>138</v>
      </c>
    </row>
    <row r="257" spans="1:65" s="2" customFormat="1" ht="16.5" customHeight="1">
      <c r="A257" s="35"/>
      <c r="B257" s="36"/>
      <c r="C257" s="193" t="s">
        <v>505</v>
      </c>
      <c r="D257" s="193" t="s">
        <v>141</v>
      </c>
      <c r="E257" s="194" t="s">
        <v>517</v>
      </c>
      <c r="F257" s="195" t="s">
        <v>518</v>
      </c>
      <c r="G257" s="196" t="s">
        <v>170</v>
      </c>
      <c r="H257" s="197">
        <v>10.98</v>
      </c>
      <c r="I257" s="198"/>
      <c r="J257" s="199">
        <f>ROUND(I257*H257,2)</f>
        <v>0</v>
      </c>
      <c r="K257" s="195" t="s">
        <v>329</v>
      </c>
      <c r="L257" s="40"/>
      <c r="M257" s="200" t="s">
        <v>19</v>
      </c>
      <c r="N257" s="201" t="s">
        <v>44</v>
      </c>
      <c r="O257" s="65"/>
      <c r="P257" s="202">
        <f>O257*H257</f>
        <v>0</v>
      </c>
      <c r="Q257" s="202">
        <v>2.266E-2</v>
      </c>
      <c r="R257" s="202">
        <f>Q257*H257</f>
        <v>0.24880679999999999</v>
      </c>
      <c r="S257" s="202">
        <v>0</v>
      </c>
      <c r="T257" s="20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4" t="s">
        <v>146</v>
      </c>
      <c r="AT257" s="204" t="s">
        <v>141</v>
      </c>
      <c r="AU257" s="204" t="s">
        <v>160</v>
      </c>
      <c r="AY257" s="18" t="s">
        <v>138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8" t="s">
        <v>80</v>
      </c>
      <c r="BK257" s="205">
        <f>ROUND(I257*H257,2)</f>
        <v>0</v>
      </c>
      <c r="BL257" s="18" t="s">
        <v>146</v>
      </c>
      <c r="BM257" s="204" t="s">
        <v>795</v>
      </c>
    </row>
    <row r="258" spans="1:65" s="2" customFormat="1" ht="11.25">
      <c r="A258" s="35"/>
      <c r="B258" s="36"/>
      <c r="C258" s="37"/>
      <c r="D258" s="206" t="s">
        <v>148</v>
      </c>
      <c r="E258" s="37"/>
      <c r="F258" s="207" t="s">
        <v>520</v>
      </c>
      <c r="G258" s="37"/>
      <c r="H258" s="37"/>
      <c r="I258" s="116"/>
      <c r="J258" s="37"/>
      <c r="K258" s="37"/>
      <c r="L258" s="40"/>
      <c r="M258" s="208"/>
      <c r="N258" s="209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148</v>
      </c>
      <c r="AU258" s="18" t="s">
        <v>160</v>
      </c>
    </row>
    <row r="259" spans="1:65" s="15" customFormat="1" ht="11.25">
      <c r="B259" s="243"/>
      <c r="C259" s="244"/>
      <c r="D259" s="206" t="s">
        <v>150</v>
      </c>
      <c r="E259" s="245" t="s">
        <v>19</v>
      </c>
      <c r="F259" s="246" t="s">
        <v>521</v>
      </c>
      <c r="G259" s="244"/>
      <c r="H259" s="245" t="s">
        <v>19</v>
      </c>
      <c r="I259" s="247"/>
      <c r="J259" s="244"/>
      <c r="K259" s="244"/>
      <c r="L259" s="248"/>
      <c r="M259" s="249"/>
      <c r="N259" s="250"/>
      <c r="O259" s="250"/>
      <c r="P259" s="250"/>
      <c r="Q259" s="250"/>
      <c r="R259" s="250"/>
      <c r="S259" s="250"/>
      <c r="T259" s="251"/>
      <c r="AT259" s="252" t="s">
        <v>150</v>
      </c>
      <c r="AU259" s="252" t="s">
        <v>160</v>
      </c>
      <c r="AV259" s="15" t="s">
        <v>80</v>
      </c>
      <c r="AW259" s="15" t="s">
        <v>35</v>
      </c>
      <c r="AX259" s="15" t="s">
        <v>73</v>
      </c>
      <c r="AY259" s="252" t="s">
        <v>138</v>
      </c>
    </row>
    <row r="260" spans="1:65" s="13" customFormat="1" ht="11.25">
      <c r="B260" s="210"/>
      <c r="C260" s="211"/>
      <c r="D260" s="206" t="s">
        <v>150</v>
      </c>
      <c r="E260" s="212" t="s">
        <v>19</v>
      </c>
      <c r="F260" s="213" t="s">
        <v>796</v>
      </c>
      <c r="G260" s="211"/>
      <c r="H260" s="214">
        <v>10.98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150</v>
      </c>
      <c r="AU260" s="220" t="s">
        <v>160</v>
      </c>
      <c r="AV260" s="13" t="s">
        <v>82</v>
      </c>
      <c r="AW260" s="13" t="s">
        <v>35</v>
      </c>
      <c r="AX260" s="13" t="s">
        <v>73</v>
      </c>
      <c r="AY260" s="220" t="s">
        <v>138</v>
      </c>
    </row>
    <row r="261" spans="1:65" s="14" customFormat="1" ht="11.25">
      <c r="B261" s="221"/>
      <c r="C261" s="222"/>
      <c r="D261" s="206" t="s">
        <v>150</v>
      </c>
      <c r="E261" s="223" t="s">
        <v>19</v>
      </c>
      <c r="F261" s="224" t="s">
        <v>152</v>
      </c>
      <c r="G261" s="222"/>
      <c r="H261" s="225">
        <v>10.98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150</v>
      </c>
      <c r="AU261" s="231" t="s">
        <v>160</v>
      </c>
      <c r="AV261" s="14" t="s">
        <v>146</v>
      </c>
      <c r="AW261" s="14" t="s">
        <v>35</v>
      </c>
      <c r="AX261" s="14" t="s">
        <v>80</v>
      </c>
      <c r="AY261" s="231" t="s">
        <v>138</v>
      </c>
    </row>
    <row r="262" spans="1:65" s="2" customFormat="1" ht="16.5" customHeight="1">
      <c r="A262" s="35"/>
      <c r="B262" s="36"/>
      <c r="C262" s="193" t="s">
        <v>509</v>
      </c>
      <c r="D262" s="193" t="s">
        <v>141</v>
      </c>
      <c r="E262" s="194" t="s">
        <v>797</v>
      </c>
      <c r="F262" s="195" t="s">
        <v>798</v>
      </c>
      <c r="G262" s="196" t="s">
        <v>144</v>
      </c>
      <c r="H262" s="197">
        <v>12.547000000000001</v>
      </c>
      <c r="I262" s="198"/>
      <c r="J262" s="199">
        <f>ROUND(I262*H262,2)</f>
        <v>0</v>
      </c>
      <c r="K262" s="195" t="s">
        <v>329</v>
      </c>
      <c r="L262" s="40"/>
      <c r="M262" s="200" t="s">
        <v>19</v>
      </c>
      <c r="N262" s="201" t="s">
        <v>44</v>
      </c>
      <c r="O262" s="65"/>
      <c r="P262" s="202">
        <f>O262*H262</f>
        <v>0</v>
      </c>
      <c r="Q262" s="202">
        <v>2.21</v>
      </c>
      <c r="R262" s="202">
        <f>Q262*H262</f>
        <v>27.728870000000001</v>
      </c>
      <c r="S262" s="202">
        <v>0</v>
      </c>
      <c r="T262" s="20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4" t="s">
        <v>146</v>
      </c>
      <c r="AT262" s="204" t="s">
        <v>141</v>
      </c>
      <c r="AU262" s="204" t="s">
        <v>160</v>
      </c>
      <c r="AY262" s="18" t="s">
        <v>138</v>
      </c>
      <c r="BE262" s="205">
        <f>IF(N262="základní",J262,0)</f>
        <v>0</v>
      </c>
      <c r="BF262" s="205">
        <f>IF(N262="snížená",J262,0)</f>
        <v>0</v>
      </c>
      <c r="BG262" s="205">
        <f>IF(N262="zákl. přenesená",J262,0)</f>
        <v>0</v>
      </c>
      <c r="BH262" s="205">
        <f>IF(N262="sníž. přenesená",J262,0)</f>
        <v>0</v>
      </c>
      <c r="BI262" s="205">
        <f>IF(N262="nulová",J262,0)</f>
        <v>0</v>
      </c>
      <c r="BJ262" s="18" t="s">
        <v>80</v>
      </c>
      <c r="BK262" s="205">
        <f>ROUND(I262*H262,2)</f>
        <v>0</v>
      </c>
      <c r="BL262" s="18" t="s">
        <v>146</v>
      </c>
      <c r="BM262" s="204" t="s">
        <v>799</v>
      </c>
    </row>
    <row r="263" spans="1:65" s="2" customFormat="1" ht="19.5">
      <c r="A263" s="35"/>
      <c r="B263" s="36"/>
      <c r="C263" s="37"/>
      <c r="D263" s="206" t="s">
        <v>148</v>
      </c>
      <c r="E263" s="37"/>
      <c r="F263" s="207" t="s">
        <v>800</v>
      </c>
      <c r="G263" s="37"/>
      <c r="H263" s="37"/>
      <c r="I263" s="116"/>
      <c r="J263" s="37"/>
      <c r="K263" s="37"/>
      <c r="L263" s="40"/>
      <c r="M263" s="208"/>
      <c r="N263" s="209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148</v>
      </c>
      <c r="AU263" s="18" t="s">
        <v>160</v>
      </c>
    </row>
    <row r="264" spans="1:65" s="15" customFormat="1" ht="11.25">
      <c r="B264" s="243"/>
      <c r="C264" s="244"/>
      <c r="D264" s="206" t="s">
        <v>150</v>
      </c>
      <c r="E264" s="245" t="s">
        <v>19</v>
      </c>
      <c r="F264" s="246" t="s">
        <v>801</v>
      </c>
      <c r="G264" s="244"/>
      <c r="H264" s="245" t="s">
        <v>19</v>
      </c>
      <c r="I264" s="247"/>
      <c r="J264" s="244"/>
      <c r="K264" s="244"/>
      <c r="L264" s="248"/>
      <c r="M264" s="249"/>
      <c r="N264" s="250"/>
      <c r="O264" s="250"/>
      <c r="P264" s="250"/>
      <c r="Q264" s="250"/>
      <c r="R264" s="250"/>
      <c r="S264" s="250"/>
      <c r="T264" s="251"/>
      <c r="AT264" s="252" t="s">
        <v>150</v>
      </c>
      <c r="AU264" s="252" t="s">
        <v>160</v>
      </c>
      <c r="AV264" s="15" t="s">
        <v>80</v>
      </c>
      <c r="AW264" s="15" t="s">
        <v>35</v>
      </c>
      <c r="AX264" s="15" t="s">
        <v>73</v>
      </c>
      <c r="AY264" s="252" t="s">
        <v>138</v>
      </c>
    </row>
    <row r="265" spans="1:65" s="13" customFormat="1" ht="11.25">
      <c r="B265" s="210"/>
      <c r="C265" s="211"/>
      <c r="D265" s="206" t="s">
        <v>150</v>
      </c>
      <c r="E265" s="212" t="s">
        <v>19</v>
      </c>
      <c r="F265" s="213" t="s">
        <v>802</v>
      </c>
      <c r="G265" s="211"/>
      <c r="H265" s="214">
        <v>12.547000000000001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150</v>
      </c>
      <c r="AU265" s="220" t="s">
        <v>160</v>
      </c>
      <c r="AV265" s="13" t="s">
        <v>82</v>
      </c>
      <c r="AW265" s="13" t="s">
        <v>35</v>
      </c>
      <c r="AX265" s="13" t="s">
        <v>73</v>
      </c>
      <c r="AY265" s="220" t="s">
        <v>138</v>
      </c>
    </row>
    <row r="266" spans="1:65" s="14" customFormat="1" ht="11.25">
      <c r="B266" s="221"/>
      <c r="C266" s="222"/>
      <c r="D266" s="206" t="s">
        <v>150</v>
      </c>
      <c r="E266" s="223" t="s">
        <v>19</v>
      </c>
      <c r="F266" s="224" t="s">
        <v>152</v>
      </c>
      <c r="G266" s="222"/>
      <c r="H266" s="225">
        <v>12.547000000000001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150</v>
      </c>
      <c r="AU266" s="231" t="s">
        <v>160</v>
      </c>
      <c r="AV266" s="14" t="s">
        <v>146</v>
      </c>
      <c r="AW266" s="14" t="s">
        <v>35</v>
      </c>
      <c r="AX266" s="14" t="s">
        <v>80</v>
      </c>
      <c r="AY266" s="231" t="s">
        <v>138</v>
      </c>
    </row>
    <row r="267" spans="1:65" s="2" customFormat="1" ht="16.5" customHeight="1">
      <c r="A267" s="35"/>
      <c r="B267" s="36"/>
      <c r="C267" s="193" t="s">
        <v>516</v>
      </c>
      <c r="D267" s="193" t="s">
        <v>141</v>
      </c>
      <c r="E267" s="194" t="s">
        <v>524</v>
      </c>
      <c r="F267" s="195" t="s">
        <v>525</v>
      </c>
      <c r="G267" s="196" t="s">
        <v>170</v>
      </c>
      <c r="H267" s="197">
        <v>33.996000000000002</v>
      </c>
      <c r="I267" s="198"/>
      <c r="J267" s="199">
        <f>ROUND(I267*H267,2)</f>
        <v>0</v>
      </c>
      <c r="K267" s="195" t="s">
        <v>329</v>
      </c>
      <c r="L267" s="40"/>
      <c r="M267" s="200" t="s">
        <v>19</v>
      </c>
      <c r="N267" s="201" t="s">
        <v>44</v>
      </c>
      <c r="O267" s="65"/>
      <c r="P267" s="202">
        <f>O267*H267</f>
        <v>0</v>
      </c>
      <c r="Q267" s="202">
        <v>1.2878099999999999</v>
      </c>
      <c r="R267" s="202">
        <f>Q267*H267</f>
        <v>43.780388760000001</v>
      </c>
      <c r="S267" s="202">
        <v>0</v>
      </c>
      <c r="T267" s="20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4" t="s">
        <v>146</v>
      </c>
      <c r="AT267" s="204" t="s">
        <v>141</v>
      </c>
      <c r="AU267" s="204" t="s">
        <v>160</v>
      </c>
      <c r="AY267" s="18" t="s">
        <v>138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8" t="s">
        <v>80</v>
      </c>
      <c r="BK267" s="205">
        <f>ROUND(I267*H267,2)</f>
        <v>0</v>
      </c>
      <c r="BL267" s="18" t="s">
        <v>146</v>
      </c>
      <c r="BM267" s="204" t="s">
        <v>803</v>
      </c>
    </row>
    <row r="268" spans="1:65" s="2" customFormat="1" ht="19.5">
      <c r="A268" s="35"/>
      <c r="B268" s="36"/>
      <c r="C268" s="37"/>
      <c r="D268" s="206" t="s">
        <v>148</v>
      </c>
      <c r="E268" s="37"/>
      <c r="F268" s="207" t="s">
        <v>527</v>
      </c>
      <c r="G268" s="37"/>
      <c r="H268" s="37"/>
      <c r="I268" s="116"/>
      <c r="J268" s="37"/>
      <c r="K268" s="37"/>
      <c r="L268" s="40"/>
      <c r="M268" s="208"/>
      <c r="N268" s="209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148</v>
      </c>
      <c r="AU268" s="18" t="s">
        <v>160</v>
      </c>
    </row>
    <row r="269" spans="1:65" s="15" customFormat="1" ht="11.25">
      <c r="B269" s="243"/>
      <c r="C269" s="244"/>
      <c r="D269" s="206" t="s">
        <v>150</v>
      </c>
      <c r="E269" s="245" t="s">
        <v>19</v>
      </c>
      <c r="F269" s="246" t="s">
        <v>804</v>
      </c>
      <c r="G269" s="244"/>
      <c r="H269" s="245" t="s">
        <v>19</v>
      </c>
      <c r="I269" s="247"/>
      <c r="J269" s="244"/>
      <c r="K269" s="244"/>
      <c r="L269" s="248"/>
      <c r="M269" s="249"/>
      <c r="N269" s="250"/>
      <c r="O269" s="250"/>
      <c r="P269" s="250"/>
      <c r="Q269" s="250"/>
      <c r="R269" s="250"/>
      <c r="S269" s="250"/>
      <c r="T269" s="251"/>
      <c r="AT269" s="252" t="s">
        <v>150</v>
      </c>
      <c r="AU269" s="252" t="s">
        <v>160</v>
      </c>
      <c r="AV269" s="15" t="s">
        <v>80</v>
      </c>
      <c r="AW269" s="15" t="s">
        <v>35</v>
      </c>
      <c r="AX269" s="15" t="s">
        <v>73</v>
      </c>
      <c r="AY269" s="252" t="s">
        <v>138</v>
      </c>
    </row>
    <row r="270" spans="1:65" s="13" customFormat="1" ht="11.25">
      <c r="B270" s="210"/>
      <c r="C270" s="211"/>
      <c r="D270" s="206" t="s">
        <v>150</v>
      </c>
      <c r="E270" s="212" t="s">
        <v>19</v>
      </c>
      <c r="F270" s="213" t="s">
        <v>805</v>
      </c>
      <c r="G270" s="211"/>
      <c r="H270" s="214">
        <v>33.996000000000002</v>
      </c>
      <c r="I270" s="215"/>
      <c r="J270" s="211"/>
      <c r="K270" s="211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150</v>
      </c>
      <c r="AU270" s="220" t="s">
        <v>160</v>
      </c>
      <c r="AV270" s="13" t="s">
        <v>82</v>
      </c>
      <c r="AW270" s="13" t="s">
        <v>35</v>
      </c>
      <c r="AX270" s="13" t="s">
        <v>73</v>
      </c>
      <c r="AY270" s="220" t="s">
        <v>138</v>
      </c>
    </row>
    <row r="271" spans="1:65" s="14" customFormat="1" ht="11.25">
      <c r="B271" s="221"/>
      <c r="C271" s="222"/>
      <c r="D271" s="206" t="s">
        <v>150</v>
      </c>
      <c r="E271" s="223" t="s">
        <v>19</v>
      </c>
      <c r="F271" s="224" t="s">
        <v>152</v>
      </c>
      <c r="G271" s="222"/>
      <c r="H271" s="225">
        <v>33.996000000000002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150</v>
      </c>
      <c r="AU271" s="231" t="s">
        <v>160</v>
      </c>
      <c r="AV271" s="14" t="s">
        <v>146</v>
      </c>
      <c r="AW271" s="14" t="s">
        <v>35</v>
      </c>
      <c r="AX271" s="14" t="s">
        <v>80</v>
      </c>
      <c r="AY271" s="231" t="s">
        <v>138</v>
      </c>
    </row>
    <row r="272" spans="1:65" s="12" customFormat="1" ht="20.85" customHeight="1">
      <c r="B272" s="177"/>
      <c r="C272" s="178"/>
      <c r="D272" s="179" t="s">
        <v>72</v>
      </c>
      <c r="E272" s="191" t="s">
        <v>199</v>
      </c>
      <c r="F272" s="191" t="s">
        <v>529</v>
      </c>
      <c r="G272" s="178"/>
      <c r="H272" s="178"/>
      <c r="I272" s="181"/>
      <c r="J272" s="192">
        <f>BK272</f>
        <v>0</v>
      </c>
      <c r="K272" s="178"/>
      <c r="L272" s="183"/>
      <c r="M272" s="184"/>
      <c r="N272" s="185"/>
      <c r="O272" s="185"/>
      <c r="P272" s="186">
        <f>SUM(P273:P301)</f>
        <v>0</v>
      </c>
      <c r="Q272" s="185"/>
      <c r="R272" s="186">
        <f>SUM(R273:R301)</f>
        <v>25.028310349999998</v>
      </c>
      <c r="S272" s="185"/>
      <c r="T272" s="187">
        <f>SUM(T273:T301)</f>
        <v>68.963040000000007</v>
      </c>
      <c r="AR272" s="188" t="s">
        <v>80</v>
      </c>
      <c r="AT272" s="189" t="s">
        <v>72</v>
      </c>
      <c r="AU272" s="189" t="s">
        <v>82</v>
      </c>
      <c r="AY272" s="188" t="s">
        <v>138</v>
      </c>
      <c r="BK272" s="190">
        <f>SUM(BK273:BK301)</f>
        <v>0</v>
      </c>
    </row>
    <row r="273" spans="1:65" s="2" customFormat="1" ht="16.5" customHeight="1">
      <c r="A273" s="35"/>
      <c r="B273" s="36"/>
      <c r="C273" s="193" t="s">
        <v>523</v>
      </c>
      <c r="D273" s="193" t="s">
        <v>141</v>
      </c>
      <c r="E273" s="194" t="s">
        <v>531</v>
      </c>
      <c r="F273" s="195" t="s">
        <v>532</v>
      </c>
      <c r="G273" s="196" t="s">
        <v>144</v>
      </c>
      <c r="H273" s="197">
        <v>8.577</v>
      </c>
      <c r="I273" s="198"/>
      <c r="J273" s="199">
        <f>ROUND(I273*H273,2)</f>
        <v>0</v>
      </c>
      <c r="K273" s="195" t="s">
        <v>329</v>
      </c>
      <c r="L273" s="40"/>
      <c r="M273" s="200" t="s">
        <v>19</v>
      </c>
      <c r="N273" s="201" t="s">
        <v>44</v>
      </c>
      <c r="O273" s="65"/>
      <c r="P273" s="202">
        <f>O273*H273</f>
        <v>0</v>
      </c>
      <c r="Q273" s="202">
        <v>7.9549999999999996E-2</v>
      </c>
      <c r="R273" s="202">
        <f>Q273*H273</f>
        <v>0.68230035</v>
      </c>
      <c r="S273" s="202">
        <v>0</v>
      </c>
      <c r="T273" s="20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4" t="s">
        <v>146</v>
      </c>
      <c r="AT273" s="204" t="s">
        <v>141</v>
      </c>
      <c r="AU273" s="204" t="s">
        <v>160</v>
      </c>
      <c r="AY273" s="18" t="s">
        <v>138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8" t="s">
        <v>80</v>
      </c>
      <c r="BK273" s="205">
        <f>ROUND(I273*H273,2)</f>
        <v>0</v>
      </c>
      <c r="BL273" s="18" t="s">
        <v>146</v>
      </c>
      <c r="BM273" s="204" t="s">
        <v>806</v>
      </c>
    </row>
    <row r="274" spans="1:65" s="2" customFormat="1" ht="11.25">
      <c r="A274" s="35"/>
      <c r="B274" s="36"/>
      <c r="C274" s="37"/>
      <c r="D274" s="206" t="s">
        <v>148</v>
      </c>
      <c r="E274" s="37"/>
      <c r="F274" s="207" t="s">
        <v>534</v>
      </c>
      <c r="G274" s="37"/>
      <c r="H274" s="37"/>
      <c r="I274" s="116"/>
      <c r="J274" s="37"/>
      <c r="K274" s="37"/>
      <c r="L274" s="40"/>
      <c r="M274" s="208"/>
      <c r="N274" s="209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148</v>
      </c>
      <c r="AU274" s="18" t="s">
        <v>160</v>
      </c>
    </row>
    <row r="275" spans="1:65" s="15" customFormat="1" ht="11.25">
      <c r="B275" s="243"/>
      <c r="C275" s="244"/>
      <c r="D275" s="206" t="s">
        <v>150</v>
      </c>
      <c r="E275" s="245" t="s">
        <v>19</v>
      </c>
      <c r="F275" s="246" t="s">
        <v>535</v>
      </c>
      <c r="G275" s="244"/>
      <c r="H275" s="245" t="s">
        <v>19</v>
      </c>
      <c r="I275" s="247"/>
      <c r="J275" s="244"/>
      <c r="K275" s="244"/>
      <c r="L275" s="248"/>
      <c r="M275" s="249"/>
      <c r="N275" s="250"/>
      <c r="O275" s="250"/>
      <c r="P275" s="250"/>
      <c r="Q275" s="250"/>
      <c r="R275" s="250"/>
      <c r="S275" s="250"/>
      <c r="T275" s="251"/>
      <c r="AT275" s="252" t="s">
        <v>150</v>
      </c>
      <c r="AU275" s="252" t="s">
        <v>160</v>
      </c>
      <c r="AV275" s="15" t="s">
        <v>80</v>
      </c>
      <c r="AW275" s="15" t="s">
        <v>35</v>
      </c>
      <c r="AX275" s="15" t="s">
        <v>73</v>
      </c>
      <c r="AY275" s="252" t="s">
        <v>138</v>
      </c>
    </row>
    <row r="276" spans="1:65" s="13" customFormat="1" ht="11.25">
      <c r="B276" s="210"/>
      <c r="C276" s="211"/>
      <c r="D276" s="206" t="s">
        <v>150</v>
      </c>
      <c r="E276" s="212" t="s">
        <v>19</v>
      </c>
      <c r="F276" s="213" t="s">
        <v>807</v>
      </c>
      <c r="G276" s="211"/>
      <c r="H276" s="214">
        <v>6.6509999999999998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150</v>
      </c>
      <c r="AU276" s="220" t="s">
        <v>160</v>
      </c>
      <c r="AV276" s="13" t="s">
        <v>82</v>
      </c>
      <c r="AW276" s="13" t="s">
        <v>35</v>
      </c>
      <c r="AX276" s="13" t="s">
        <v>73</v>
      </c>
      <c r="AY276" s="220" t="s">
        <v>138</v>
      </c>
    </row>
    <row r="277" spans="1:65" s="15" customFormat="1" ht="11.25">
      <c r="B277" s="243"/>
      <c r="C277" s="244"/>
      <c r="D277" s="206" t="s">
        <v>150</v>
      </c>
      <c r="E277" s="245" t="s">
        <v>19</v>
      </c>
      <c r="F277" s="246" t="s">
        <v>537</v>
      </c>
      <c r="G277" s="244"/>
      <c r="H277" s="245" t="s">
        <v>19</v>
      </c>
      <c r="I277" s="247"/>
      <c r="J277" s="244"/>
      <c r="K277" s="244"/>
      <c r="L277" s="248"/>
      <c r="M277" s="249"/>
      <c r="N277" s="250"/>
      <c r="O277" s="250"/>
      <c r="P277" s="250"/>
      <c r="Q277" s="250"/>
      <c r="R277" s="250"/>
      <c r="S277" s="250"/>
      <c r="T277" s="251"/>
      <c r="AT277" s="252" t="s">
        <v>150</v>
      </c>
      <c r="AU277" s="252" t="s">
        <v>160</v>
      </c>
      <c r="AV277" s="15" t="s">
        <v>80</v>
      </c>
      <c r="AW277" s="15" t="s">
        <v>35</v>
      </c>
      <c r="AX277" s="15" t="s">
        <v>73</v>
      </c>
      <c r="AY277" s="252" t="s">
        <v>138</v>
      </c>
    </row>
    <row r="278" spans="1:65" s="13" customFormat="1" ht="11.25">
      <c r="B278" s="210"/>
      <c r="C278" s="211"/>
      <c r="D278" s="206" t="s">
        <v>150</v>
      </c>
      <c r="E278" s="212" t="s">
        <v>19</v>
      </c>
      <c r="F278" s="213" t="s">
        <v>538</v>
      </c>
      <c r="G278" s="211"/>
      <c r="H278" s="214">
        <v>1.9259999999999999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150</v>
      </c>
      <c r="AU278" s="220" t="s">
        <v>160</v>
      </c>
      <c r="AV278" s="13" t="s">
        <v>82</v>
      </c>
      <c r="AW278" s="13" t="s">
        <v>35</v>
      </c>
      <c r="AX278" s="13" t="s">
        <v>73</v>
      </c>
      <c r="AY278" s="220" t="s">
        <v>138</v>
      </c>
    </row>
    <row r="279" spans="1:65" s="14" customFormat="1" ht="11.25">
      <c r="B279" s="221"/>
      <c r="C279" s="222"/>
      <c r="D279" s="206" t="s">
        <v>150</v>
      </c>
      <c r="E279" s="223" t="s">
        <v>19</v>
      </c>
      <c r="F279" s="224" t="s">
        <v>152</v>
      </c>
      <c r="G279" s="222"/>
      <c r="H279" s="225">
        <v>8.577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150</v>
      </c>
      <c r="AU279" s="231" t="s">
        <v>160</v>
      </c>
      <c r="AV279" s="14" t="s">
        <v>146</v>
      </c>
      <c r="AW279" s="14" t="s">
        <v>35</v>
      </c>
      <c r="AX279" s="14" t="s">
        <v>80</v>
      </c>
      <c r="AY279" s="231" t="s">
        <v>138</v>
      </c>
    </row>
    <row r="280" spans="1:65" s="2" customFormat="1" ht="16.5" customHeight="1">
      <c r="A280" s="35"/>
      <c r="B280" s="36"/>
      <c r="C280" s="232" t="s">
        <v>530</v>
      </c>
      <c r="D280" s="232" t="s">
        <v>153</v>
      </c>
      <c r="E280" s="233" t="s">
        <v>540</v>
      </c>
      <c r="F280" s="234" t="s">
        <v>541</v>
      </c>
      <c r="G280" s="235" t="s">
        <v>177</v>
      </c>
      <c r="H280" s="236">
        <v>9</v>
      </c>
      <c r="I280" s="237"/>
      <c r="J280" s="238">
        <f>ROUND(I280*H280,2)</f>
        <v>0</v>
      </c>
      <c r="K280" s="234" t="s">
        <v>19</v>
      </c>
      <c r="L280" s="239"/>
      <c r="M280" s="240" t="s">
        <v>19</v>
      </c>
      <c r="N280" s="241" t="s">
        <v>44</v>
      </c>
      <c r="O280" s="65"/>
      <c r="P280" s="202">
        <f>O280*H280</f>
        <v>0</v>
      </c>
      <c r="Q280" s="202">
        <v>1.8109999999999999</v>
      </c>
      <c r="R280" s="202">
        <f>Q280*H280</f>
        <v>16.298999999999999</v>
      </c>
      <c r="S280" s="202">
        <v>0</v>
      </c>
      <c r="T280" s="20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4" t="s">
        <v>157</v>
      </c>
      <c r="AT280" s="204" t="s">
        <v>153</v>
      </c>
      <c r="AU280" s="204" t="s">
        <v>160</v>
      </c>
      <c r="AY280" s="18" t="s">
        <v>138</v>
      </c>
      <c r="BE280" s="205">
        <f>IF(N280="základní",J280,0)</f>
        <v>0</v>
      </c>
      <c r="BF280" s="205">
        <f>IF(N280="snížená",J280,0)</f>
        <v>0</v>
      </c>
      <c r="BG280" s="205">
        <f>IF(N280="zákl. přenesená",J280,0)</f>
        <v>0</v>
      </c>
      <c r="BH280" s="205">
        <f>IF(N280="sníž. přenesená",J280,0)</f>
        <v>0</v>
      </c>
      <c r="BI280" s="205">
        <f>IF(N280="nulová",J280,0)</f>
        <v>0</v>
      </c>
      <c r="BJ280" s="18" t="s">
        <v>80</v>
      </c>
      <c r="BK280" s="205">
        <f>ROUND(I280*H280,2)</f>
        <v>0</v>
      </c>
      <c r="BL280" s="18" t="s">
        <v>146</v>
      </c>
      <c r="BM280" s="204" t="s">
        <v>808</v>
      </c>
    </row>
    <row r="281" spans="1:65" s="2" customFormat="1" ht="11.25">
      <c r="A281" s="35"/>
      <c r="B281" s="36"/>
      <c r="C281" s="37"/>
      <c r="D281" s="206" t="s">
        <v>148</v>
      </c>
      <c r="E281" s="37"/>
      <c r="F281" s="207" t="s">
        <v>809</v>
      </c>
      <c r="G281" s="37"/>
      <c r="H281" s="37"/>
      <c r="I281" s="116"/>
      <c r="J281" s="37"/>
      <c r="K281" s="37"/>
      <c r="L281" s="40"/>
      <c r="M281" s="208"/>
      <c r="N281" s="209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148</v>
      </c>
      <c r="AU281" s="18" t="s">
        <v>160</v>
      </c>
    </row>
    <row r="282" spans="1:65" s="15" customFormat="1" ht="11.25">
      <c r="B282" s="243"/>
      <c r="C282" s="244"/>
      <c r="D282" s="206" t="s">
        <v>150</v>
      </c>
      <c r="E282" s="245" t="s">
        <v>19</v>
      </c>
      <c r="F282" s="246" t="s">
        <v>810</v>
      </c>
      <c r="G282" s="244"/>
      <c r="H282" s="245" t="s">
        <v>19</v>
      </c>
      <c r="I282" s="247"/>
      <c r="J282" s="244"/>
      <c r="K282" s="244"/>
      <c r="L282" s="248"/>
      <c r="M282" s="249"/>
      <c r="N282" s="250"/>
      <c r="O282" s="250"/>
      <c r="P282" s="250"/>
      <c r="Q282" s="250"/>
      <c r="R282" s="250"/>
      <c r="S282" s="250"/>
      <c r="T282" s="251"/>
      <c r="AT282" s="252" t="s">
        <v>150</v>
      </c>
      <c r="AU282" s="252" t="s">
        <v>160</v>
      </c>
      <c r="AV282" s="15" t="s">
        <v>80</v>
      </c>
      <c r="AW282" s="15" t="s">
        <v>35</v>
      </c>
      <c r="AX282" s="15" t="s">
        <v>73</v>
      </c>
      <c r="AY282" s="252" t="s">
        <v>138</v>
      </c>
    </row>
    <row r="283" spans="1:65" s="13" customFormat="1" ht="11.25">
      <c r="B283" s="210"/>
      <c r="C283" s="211"/>
      <c r="D283" s="206" t="s">
        <v>150</v>
      </c>
      <c r="E283" s="212" t="s">
        <v>19</v>
      </c>
      <c r="F283" s="213" t="s">
        <v>199</v>
      </c>
      <c r="G283" s="211"/>
      <c r="H283" s="214">
        <v>9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150</v>
      </c>
      <c r="AU283" s="220" t="s">
        <v>160</v>
      </c>
      <c r="AV283" s="13" t="s">
        <v>82</v>
      </c>
      <c r="AW283" s="13" t="s">
        <v>35</v>
      </c>
      <c r="AX283" s="13" t="s">
        <v>73</v>
      </c>
      <c r="AY283" s="220" t="s">
        <v>138</v>
      </c>
    </row>
    <row r="284" spans="1:65" s="14" customFormat="1" ht="11.25">
      <c r="B284" s="221"/>
      <c r="C284" s="222"/>
      <c r="D284" s="206" t="s">
        <v>150</v>
      </c>
      <c r="E284" s="223" t="s">
        <v>19</v>
      </c>
      <c r="F284" s="224" t="s">
        <v>152</v>
      </c>
      <c r="G284" s="222"/>
      <c r="H284" s="225">
        <v>9</v>
      </c>
      <c r="I284" s="226"/>
      <c r="J284" s="222"/>
      <c r="K284" s="222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150</v>
      </c>
      <c r="AU284" s="231" t="s">
        <v>160</v>
      </c>
      <c r="AV284" s="14" t="s">
        <v>146</v>
      </c>
      <c r="AW284" s="14" t="s">
        <v>35</v>
      </c>
      <c r="AX284" s="14" t="s">
        <v>80</v>
      </c>
      <c r="AY284" s="231" t="s">
        <v>138</v>
      </c>
    </row>
    <row r="285" spans="1:65" s="2" customFormat="1" ht="16.5" customHeight="1">
      <c r="A285" s="35"/>
      <c r="B285" s="36"/>
      <c r="C285" s="232" t="s">
        <v>539</v>
      </c>
      <c r="D285" s="232" t="s">
        <v>153</v>
      </c>
      <c r="E285" s="233" t="s">
        <v>552</v>
      </c>
      <c r="F285" s="234" t="s">
        <v>547</v>
      </c>
      <c r="G285" s="235" t="s">
        <v>177</v>
      </c>
      <c r="H285" s="236">
        <v>1</v>
      </c>
      <c r="I285" s="237"/>
      <c r="J285" s="238">
        <f>ROUND(I285*H285,2)</f>
        <v>0</v>
      </c>
      <c r="K285" s="234" t="s">
        <v>19</v>
      </c>
      <c r="L285" s="239"/>
      <c r="M285" s="240" t="s">
        <v>19</v>
      </c>
      <c r="N285" s="241" t="s">
        <v>44</v>
      </c>
      <c r="O285" s="65"/>
      <c r="P285" s="202">
        <f>O285*H285</f>
        <v>0</v>
      </c>
      <c r="Q285" s="202">
        <v>2.37</v>
      </c>
      <c r="R285" s="202">
        <f>Q285*H285</f>
        <v>2.37</v>
      </c>
      <c r="S285" s="202">
        <v>0</v>
      </c>
      <c r="T285" s="20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4" t="s">
        <v>157</v>
      </c>
      <c r="AT285" s="204" t="s">
        <v>153</v>
      </c>
      <c r="AU285" s="204" t="s">
        <v>160</v>
      </c>
      <c r="AY285" s="18" t="s">
        <v>138</v>
      </c>
      <c r="BE285" s="205">
        <f>IF(N285="základní",J285,0)</f>
        <v>0</v>
      </c>
      <c r="BF285" s="205">
        <f>IF(N285="snížená",J285,0)</f>
        <v>0</v>
      </c>
      <c r="BG285" s="205">
        <f>IF(N285="zákl. přenesená",J285,0)</f>
        <v>0</v>
      </c>
      <c r="BH285" s="205">
        <f>IF(N285="sníž. přenesená",J285,0)</f>
        <v>0</v>
      </c>
      <c r="BI285" s="205">
        <f>IF(N285="nulová",J285,0)</f>
        <v>0</v>
      </c>
      <c r="BJ285" s="18" t="s">
        <v>80</v>
      </c>
      <c r="BK285" s="205">
        <f>ROUND(I285*H285,2)</f>
        <v>0</v>
      </c>
      <c r="BL285" s="18" t="s">
        <v>146</v>
      </c>
      <c r="BM285" s="204" t="s">
        <v>811</v>
      </c>
    </row>
    <row r="286" spans="1:65" s="2" customFormat="1" ht="11.25">
      <c r="A286" s="35"/>
      <c r="B286" s="36"/>
      <c r="C286" s="37"/>
      <c r="D286" s="206" t="s">
        <v>148</v>
      </c>
      <c r="E286" s="37"/>
      <c r="F286" s="207" t="s">
        <v>554</v>
      </c>
      <c r="G286" s="37"/>
      <c r="H286" s="37"/>
      <c r="I286" s="116"/>
      <c r="J286" s="37"/>
      <c r="K286" s="37"/>
      <c r="L286" s="40"/>
      <c r="M286" s="208"/>
      <c r="N286" s="209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148</v>
      </c>
      <c r="AU286" s="18" t="s">
        <v>160</v>
      </c>
    </row>
    <row r="287" spans="1:65" s="15" customFormat="1" ht="11.25">
      <c r="B287" s="243"/>
      <c r="C287" s="244"/>
      <c r="D287" s="206" t="s">
        <v>150</v>
      </c>
      <c r="E287" s="245" t="s">
        <v>19</v>
      </c>
      <c r="F287" s="246" t="s">
        <v>555</v>
      </c>
      <c r="G287" s="244"/>
      <c r="H287" s="245" t="s">
        <v>19</v>
      </c>
      <c r="I287" s="247"/>
      <c r="J287" s="244"/>
      <c r="K287" s="244"/>
      <c r="L287" s="248"/>
      <c r="M287" s="249"/>
      <c r="N287" s="250"/>
      <c r="O287" s="250"/>
      <c r="P287" s="250"/>
      <c r="Q287" s="250"/>
      <c r="R287" s="250"/>
      <c r="S287" s="250"/>
      <c r="T287" s="251"/>
      <c r="AT287" s="252" t="s">
        <v>150</v>
      </c>
      <c r="AU287" s="252" t="s">
        <v>160</v>
      </c>
      <c r="AV287" s="15" t="s">
        <v>80</v>
      </c>
      <c r="AW287" s="15" t="s">
        <v>35</v>
      </c>
      <c r="AX287" s="15" t="s">
        <v>73</v>
      </c>
      <c r="AY287" s="252" t="s">
        <v>138</v>
      </c>
    </row>
    <row r="288" spans="1:65" s="13" customFormat="1" ht="11.25">
      <c r="B288" s="210"/>
      <c r="C288" s="211"/>
      <c r="D288" s="206" t="s">
        <v>150</v>
      </c>
      <c r="E288" s="212" t="s">
        <v>19</v>
      </c>
      <c r="F288" s="213" t="s">
        <v>80</v>
      </c>
      <c r="G288" s="211"/>
      <c r="H288" s="214">
        <v>1</v>
      </c>
      <c r="I288" s="215"/>
      <c r="J288" s="211"/>
      <c r="K288" s="211"/>
      <c r="L288" s="216"/>
      <c r="M288" s="217"/>
      <c r="N288" s="218"/>
      <c r="O288" s="218"/>
      <c r="P288" s="218"/>
      <c r="Q288" s="218"/>
      <c r="R288" s="218"/>
      <c r="S288" s="218"/>
      <c r="T288" s="219"/>
      <c r="AT288" s="220" t="s">
        <v>150</v>
      </c>
      <c r="AU288" s="220" t="s">
        <v>160</v>
      </c>
      <c r="AV288" s="13" t="s">
        <v>82</v>
      </c>
      <c r="AW288" s="13" t="s">
        <v>35</v>
      </c>
      <c r="AX288" s="13" t="s">
        <v>73</v>
      </c>
      <c r="AY288" s="220" t="s">
        <v>138</v>
      </c>
    </row>
    <row r="289" spans="1:65" s="14" customFormat="1" ht="11.25">
      <c r="B289" s="221"/>
      <c r="C289" s="222"/>
      <c r="D289" s="206" t="s">
        <v>150</v>
      </c>
      <c r="E289" s="223" t="s">
        <v>19</v>
      </c>
      <c r="F289" s="224" t="s">
        <v>152</v>
      </c>
      <c r="G289" s="222"/>
      <c r="H289" s="225">
        <v>1</v>
      </c>
      <c r="I289" s="226"/>
      <c r="J289" s="222"/>
      <c r="K289" s="222"/>
      <c r="L289" s="227"/>
      <c r="M289" s="228"/>
      <c r="N289" s="229"/>
      <c r="O289" s="229"/>
      <c r="P289" s="229"/>
      <c r="Q289" s="229"/>
      <c r="R289" s="229"/>
      <c r="S289" s="229"/>
      <c r="T289" s="230"/>
      <c r="AT289" s="231" t="s">
        <v>150</v>
      </c>
      <c r="AU289" s="231" t="s">
        <v>160</v>
      </c>
      <c r="AV289" s="14" t="s">
        <v>146</v>
      </c>
      <c r="AW289" s="14" t="s">
        <v>35</v>
      </c>
      <c r="AX289" s="14" t="s">
        <v>80</v>
      </c>
      <c r="AY289" s="231" t="s">
        <v>138</v>
      </c>
    </row>
    <row r="290" spans="1:65" s="2" customFormat="1" ht="16.5" customHeight="1">
      <c r="A290" s="35"/>
      <c r="B290" s="36"/>
      <c r="C290" s="232" t="s">
        <v>545</v>
      </c>
      <c r="D290" s="232" t="s">
        <v>153</v>
      </c>
      <c r="E290" s="233" t="s">
        <v>546</v>
      </c>
      <c r="F290" s="234" t="s">
        <v>547</v>
      </c>
      <c r="G290" s="235" t="s">
        <v>177</v>
      </c>
      <c r="H290" s="236">
        <v>1</v>
      </c>
      <c r="I290" s="237"/>
      <c r="J290" s="238">
        <f>ROUND(I290*H290,2)</f>
        <v>0</v>
      </c>
      <c r="K290" s="234" t="s">
        <v>19</v>
      </c>
      <c r="L290" s="239"/>
      <c r="M290" s="240" t="s">
        <v>19</v>
      </c>
      <c r="N290" s="241" t="s">
        <v>44</v>
      </c>
      <c r="O290" s="65"/>
      <c r="P290" s="202">
        <f>O290*H290</f>
        <v>0</v>
      </c>
      <c r="Q290" s="202">
        <v>2.347</v>
      </c>
      <c r="R290" s="202">
        <f>Q290*H290</f>
        <v>2.347</v>
      </c>
      <c r="S290" s="202">
        <v>0</v>
      </c>
      <c r="T290" s="20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4" t="s">
        <v>157</v>
      </c>
      <c r="AT290" s="204" t="s">
        <v>153</v>
      </c>
      <c r="AU290" s="204" t="s">
        <v>160</v>
      </c>
      <c r="AY290" s="18" t="s">
        <v>138</v>
      </c>
      <c r="BE290" s="205">
        <f>IF(N290="základní",J290,0)</f>
        <v>0</v>
      </c>
      <c r="BF290" s="205">
        <f>IF(N290="snížená",J290,0)</f>
        <v>0</v>
      </c>
      <c r="BG290" s="205">
        <f>IF(N290="zákl. přenesená",J290,0)</f>
        <v>0</v>
      </c>
      <c r="BH290" s="205">
        <f>IF(N290="sníž. přenesená",J290,0)</f>
        <v>0</v>
      </c>
      <c r="BI290" s="205">
        <f>IF(N290="nulová",J290,0)</f>
        <v>0</v>
      </c>
      <c r="BJ290" s="18" t="s">
        <v>80</v>
      </c>
      <c r="BK290" s="205">
        <f>ROUND(I290*H290,2)</f>
        <v>0</v>
      </c>
      <c r="BL290" s="18" t="s">
        <v>146</v>
      </c>
      <c r="BM290" s="204" t="s">
        <v>812</v>
      </c>
    </row>
    <row r="291" spans="1:65" s="2" customFormat="1" ht="11.25">
      <c r="A291" s="35"/>
      <c r="B291" s="36"/>
      <c r="C291" s="37"/>
      <c r="D291" s="206" t="s">
        <v>148</v>
      </c>
      <c r="E291" s="37"/>
      <c r="F291" s="207" t="s">
        <v>549</v>
      </c>
      <c r="G291" s="37"/>
      <c r="H291" s="37"/>
      <c r="I291" s="116"/>
      <c r="J291" s="37"/>
      <c r="K291" s="37"/>
      <c r="L291" s="40"/>
      <c r="M291" s="208"/>
      <c r="N291" s="209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148</v>
      </c>
      <c r="AU291" s="18" t="s">
        <v>160</v>
      </c>
    </row>
    <row r="292" spans="1:65" s="15" customFormat="1" ht="11.25">
      <c r="B292" s="243"/>
      <c r="C292" s="244"/>
      <c r="D292" s="206" t="s">
        <v>150</v>
      </c>
      <c r="E292" s="245" t="s">
        <v>19</v>
      </c>
      <c r="F292" s="246" t="s">
        <v>813</v>
      </c>
      <c r="G292" s="244"/>
      <c r="H292" s="245" t="s">
        <v>19</v>
      </c>
      <c r="I292" s="247"/>
      <c r="J292" s="244"/>
      <c r="K292" s="244"/>
      <c r="L292" s="248"/>
      <c r="M292" s="249"/>
      <c r="N292" s="250"/>
      <c r="O292" s="250"/>
      <c r="P292" s="250"/>
      <c r="Q292" s="250"/>
      <c r="R292" s="250"/>
      <c r="S292" s="250"/>
      <c r="T292" s="251"/>
      <c r="AT292" s="252" t="s">
        <v>150</v>
      </c>
      <c r="AU292" s="252" t="s">
        <v>160</v>
      </c>
      <c r="AV292" s="15" t="s">
        <v>80</v>
      </c>
      <c r="AW292" s="15" t="s">
        <v>35</v>
      </c>
      <c r="AX292" s="15" t="s">
        <v>73</v>
      </c>
      <c r="AY292" s="252" t="s">
        <v>138</v>
      </c>
    </row>
    <row r="293" spans="1:65" s="13" customFormat="1" ht="11.25">
      <c r="B293" s="210"/>
      <c r="C293" s="211"/>
      <c r="D293" s="206" t="s">
        <v>150</v>
      </c>
      <c r="E293" s="212" t="s">
        <v>19</v>
      </c>
      <c r="F293" s="213" t="s">
        <v>80</v>
      </c>
      <c r="G293" s="211"/>
      <c r="H293" s="214">
        <v>1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150</v>
      </c>
      <c r="AU293" s="220" t="s">
        <v>160</v>
      </c>
      <c r="AV293" s="13" t="s">
        <v>82</v>
      </c>
      <c r="AW293" s="13" t="s">
        <v>35</v>
      </c>
      <c r="AX293" s="13" t="s">
        <v>73</v>
      </c>
      <c r="AY293" s="220" t="s">
        <v>138</v>
      </c>
    </row>
    <row r="294" spans="1:65" s="14" customFormat="1" ht="11.25">
      <c r="B294" s="221"/>
      <c r="C294" s="222"/>
      <c r="D294" s="206" t="s">
        <v>150</v>
      </c>
      <c r="E294" s="223" t="s">
        <v>19</v>
      </c>
      <c r="F294" s="224" t="s">
        <v>152</v>
      </c>
      <c r="G294" s="222"/>
      <c r="H294" s="225">
        <v>1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150</v>
      </c>
      <c r="AU294" s="231" t="s">
        <v>160</v>
      </c>
      <c r="AV294" s="14" t="s">
        <v>146</v>
      </c>
      <c r="AW294" s="14" t="s">
        <v>35</v>
      </c>
      <c r="AX294" s="14" t="s">
        <v>80</v>
      </c>
      <c r="AY294" s="231" t="s">
        <v>138</v>
      </c>
    </row>
    <row r="295" spans="1:65" s="2" customFormat="1" ht="16.5" customHeight="1">
      <c r="A295" s="35"/>
      <c r="B295" s="36"/>
      <c r="C295" s="193" t="s">
        <v>551</v>
      </c>
      <c r="D295" s="193" t="s">
        <v>141</v>
      </c>
      <c r="E295" s="194" t="s">
        <v>557</v>
      </c>
      <c r="F295" s="195" t="s">
        <v>558</v>
      </c>
      <c r="G295" s="196" t="s">
        <v>177</v>
      </c>
      <c r="H295" s="197">
        <v>1</v>
      </c>
      <c r="I295" s="198"/>
      <c r="J295" s="199">
        <f>ROUND(I295*H295,2)</f>
        <v>0</v>
      </c>
      <c r="K295" s="195" t="s">
        <v>329</v>
      </c>
      <c r="L295" s="40"/>
      <c r="M295" s="200" t="s">
        <v>19</v>
      </c>
      <c r="N295" s="201" t="s">
        <v>44</v>
      </c>
      <c r="O295" s="65"/>
      <c r="P295" s="202">
        <f>O295*H295</f>
        <v>0</v>
      </c>
      <c r="Q295" s="202">
        <v>6.4900000000000001E-3</v>
      </c>
      <c r="R295" s="202">
        <f>Q295*H295</f>
        <v>6.4900000000000001E-3</v>
      </c>
      <c r="S295" s="202">
        <v>0</v>
      </c>
      <c r="T295" s="20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4" t="s">
        <v>146</v>
      </c>
      <c r="AT295" s="204" t="s">
        <v>141</v>
      </c>
      <c r="AU295" s="204" t="s">
        <v>160</v>
      </c>
      <c r="AY295" s="18" t="s">
        <v>138</v>
      </c>
      <c r="BE295" s="205">
        <f>IF(N295="základní",J295,0)</f>
        <v>0</v>
      </c>
      <c r="BF295" s="205">
        <f>IF(N295="snížená",J295,0)</f>
        <v>0</v>
      </c>
      <c r="BG295" s="205">
        <f>IF(N295="zákl. přenesená",J295,0)</f>
        <v>0</v>
      </c>
      <c r="BH295" s="205">
        <f>IF(N295="sníž. přenesená",J295,0)</f>
        <v>0</v>
      </c>
      <c r="BI295" s="205">
        <f>IF(N295="nulová",J295,0)</f>
        <v>0</v>
      </c>
      <c r="BJ295" s="18" t="s">
        <v>80</v>
      </c>
      <c r="BK295" s="205">
        <f>ROUND(I295*H295,2)</f>
        <v>0</v>
      </c>
      <c r="BL295" s="18" t="s">
        <v>146</v>
      </c>
      <c r="BM295" s="204" t="s">
        <v>814</v>
      </c>
    </row>
    <row r="296" spans="1:65" s="2" customFormat="1" ht="11.25">
      <c r="A296" s="35"/>
      <c r="B296" s="36"/>
      <c r="C296" s="37"/>
      <c r="D296" s="206" t="s">
        <v>148</v>
      </c>
      <c r="E296" s="37"/>
      <c r="F296" s="207" t="s">
        <v>560</v>
      </c>
      <c r="G296" s="37"/>
      <c r="H296" s="37"/>
      <c r="I296" s="116"/>
      <c r="J296" s="37"/>
      <c r="K296" s="37"/>
      <c r="L296" s="40"/>
      <c r="M296" s="208"/>
      <c r="N296" s="209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148</v>
      </c>
      <c r="AU296" s="18" t="s">
        <v>160</v>
      </c>
    </row>
    <row r="297" spans="1:65" s="2" customFormat="1" ht="16.5" customHeight="1">
      <c r="A297" s="35"/>
      <c r="B297" s="36"/>
      <c r="C297" s="193" t="s">
        <v>556</v>
      </c>
      <c r="D297" s="193" t="s">
        <v>141</v>
      </c>
      <c r="E297" s="194" t="s">
        <v>568</v>
      </c>
      <c r="F297" s="195" t="s">
        <v>569</v>
      </c>
      <c r="G297" s="196" t="s">
        <v>144</v>
      </c>
      <c r="H297" s="197">
        <v>27.696000000000002</v>
      </c>
      <c r="I297" s="198"/>
      <c r="J297" s="199">
        <f>ROUND(I297*H297,2)</f>
        <v>0</v>
      </c>
      <c r="K297" s="195" t="s">
        <v>329</v>
      </c>
      <c r="L297" s="40"/>
      <c r="M297" s="200" t="s">
        <v>19</v>
      </c>
      <c r="N297" s="201" t="s">
        <v>44</v>
      </c>
      <c r="O297" s="65"/>
      <c r="P297" s="202">
        <f>O297*H297</f>
        <v>0</v>
      </c>
      <c r="Q297" s="202">
        <v>0.12</v>
      </c>
      <c r="R297" s="202">
        <f>Q297*H297</f>
        <v>3.3235200000000003</v>
      </c>
      <c r="S297" s="202">
        <v>2.4900000000000002</v>
      </c>
      <c r="T297" s="203">
        <f>S297*H297</f>
        <v>68.963040000000007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4" t="s">
        <v>146</v>
      </c>
      <c r="AT297" s="204" t="s">
        <v>141</v>
      </c>
      <c r="AU297" s="204" t="s">
        <v>160</v>
      </c>
      <c r="AY297" s="18" t="s">
        <v>138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8" t="s">
        <v>80</v>
      </c>
      <c r="BK297" s="205">
        <f>ROUND(I297*H297,2)</f>
        <v>0</v>
      </c>
      <c r="BL297" s="18" t="s">
        <v>146</v>
      </c>
      <c r="BM297" s="204" t="s">
        <v>815</v>
      </c>
    </row>
    <row r="298" spans="1:65" s="2" customFormat="1" ht="11.25">
      <c r="A298" s="35"/>
      <c r="B298" s="36"/>
      <c r="C298" s="37"/>
      <c r="D298" s="206" t="s">
        <v>148</v>
      </c>
      <c r="E298" s="37"/>
      <c r="F298" s="207" t="s">
        <v>571</v>
      </c>
      <c r="G298" s="37"/>
      <c r="H298" s="37"/>
      <c r="I298" s="116"/>
      <c r="J298" s="37"/>
      <c r="K298" s="37"/>
      <c r="L298" s="40"/>
      <c r="M298" s="208"/>
      <c r="N298" s="209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148</v>
      </c>
      <c r="AU298" s="18" t="s">
        <v>160</v>
      </c>
    </row>
    <row r="299" spans="1:65" s="15" customFormat="1" ht="11.25">
      <c r="B299" s="243"/>
      <c r="C299" s="244"/>
      <c r="D299" s="206" t="s">
        <v>150</v>
      </c>
      <c r="E299" s="245" t="s">
        <v>19</v>
      </c>
      <c r="F299" s="246" t="s">
        <v>816</v>
      </c>
      <c r="G299" s="244"/>
      <c r="H299" s="245" t="s">
        <v>19</v>
      </c>
      <c r="I299" s="247"/>
      <c r="J299" s="244"/>
      <c r="K299" s="244"/>
      <c r="L299" s="248"/>
      <c r="M299" s="249"/>
      <c r="N299" s="250"/>
      <c r="O299" s="250"/>
      <c r="P299" s="250"/>
      <c r="Q299" s="250"/>
      <c r="R299" s="250"/>
      <c r="S299" s="250"/>
      <c r="T299" s="251"/>
      <c r="AT299" s="252" t="s">
        <v>150</v>
      </c>
      <c r="AU299" s="252" t="s">
        <v>160</v>
      </c>
      <c r="AV299" s="15" t="s">
        <v>80</v>
      </c>
      <c r="AW299" s="15" t="s">
        <v>35</v>
      </c>
      <c r="AX299" s="15" t="s">
        <v>73</v>
      </c>
      <c r="AY299" s="252" t="s">
        <v>138</v>
      </c>
    </row>
    <row r="300" spans="1:65" s="13" customFormat="1" ht="11.25">
      <c r="B300" s="210"/>
      <c r="C300" s="211"/>
      <c r="D300" s="206" t="s">
        <v>150</v>
      </c>
      <c r="E300" s="212" t="s">
        <v>19</v>
      </c>
      <c r="F300" s="213" t="s">
        <v>817</v>
      </c>
      <c r="G300" s="211"/>
      <c r="H300" s="214">
        <v>27.696000000000002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150</v>
      </c>
      <c r="AU300" s="220" t="s">
        <v>160</v>
      </c>
      <c r="AV300" s="13" t="s">
        <v>82</v>
      </c>
      <c r="AW300" s="13" t="s">
        <v>35</v>
      </c>
      <c r="AX300" s="13" t="s">
        <v>73</v>
      </c>
      <c r="AY300" s="220" t="s">
        <v>138</v>
      </c>
    </row>
    <row r="301" spans="1:65" s="14" customFormat="1" ht="11.25">
      <c r="B301" s="221"/>
      <c r="C301" s="222"/>
      <c r="D301" s="206" t="s">
        <v>150</v>
      </c>
      <c r="E301" s="223" t="s">
        <v>19</v>
      </c>
      <c r="F301" s="224" t="s">
        <v>152</v>
      </c>
      <c r="G301" s="222"/>
      <c r="H301" s="225">
        <v>27.696000000000002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150</v>
      </c>
      <c r="AU301" s="231" t="s">
        <v>160</v>
      </c>
      <c r="AV301" s="14" t="s">
        <v>146</v>
      </c>
      <c r="AW301" s="14" t="s">
        <v>35</v>
      </c>
      <c r="AX301" s="14" t="s">
        <v>80</v>
      </c>
      <c r="AY301" s="231" t="s">
        <v>138</v>
      </c>
    </row>
    <row r="302" spans="1:65" s="12" customFormat="1" ht="20.85" customHeight="1">
      <c r="B302" s="177"/>
      <c r="C302" s="178"/>
      <c r="D302" s="179" t="s">
        <v>72</v>
      </c>
      <c r="E302" s="191" t="s">
        <v>574</v>
      </c>
      <c r="F302" s="191" t="s">
        <v>575</v>
      </c>
      <c r="G302" s="178"/>
      <c r="H302" s="178"/>
      <c r="I302" s="181"/>
      <c r="J302" s="192">
        <f>BK302</f>
        <v>0</v>
      </c>
      <c r="K302" s="178"/>
      <c r="L302" s="183"/>
      <c r="M302" s="184"/>
      <c r="N302" s="185"/>
      <c r="O302" s="185"/>
      <c r="P302" s="186">
        <f>SUM(P303:P328)</f>
        <v>0</v>
      </c>
      <c r="Q302" s="185"/>
      <c r="R302" s="186">
        <f>SUM(R303:R328)</f>
        <v>0</v>
      </c>
      <c r="S302" s="185"/>
      <c r="T302" s="187">
        <f>SUM(T303:T328)</f>
        <v>0</v>
      </c>
      <c r="AR302" s="188" t="s">
        <v>80</v>
      </c>
      <c r="AT302" s="189" t="s">
        <v>72</v>
      </c>
      <c r="AU302" s="189" t="s">
        <v>82</v>
      </c>
      <c r="AY302" s="188" t="s">
        <v>138</v>
      </c>
      <c r="BK302" s="190">
        <f>SUM(BK303:BK328)</f>
        <v>0</v>
      </c>
    </row>
    <row r="303" spans="1:65" s="2" customFormat="1" ht="16.5" customHeight="1">
      <c r="A303" s="35"/>
      <c r="B303" s="36"/>
      <c r="C303" s="193" t="s">
        <v>332</v>
      </c>
      <c r="D303" s="193" t="s">
        <v>141</v>
      </c>
      <c r="E303" s="194" t="s">
        <v>577</v>
      </c>
      <c r="F303" s="195" t="s">
        <v>578</v>
      </c>
      <c r="G303" s="196" t="s">
        <v>156</v>
      </c>
      <c r="H303" s="197">
        <v>1.0129999999999999</v>
      </c>
      <c r="I303" s="198"/>
      <c r="J303" s="199">
        <f>ROUND(I303*H303,2)</f>
        <v>0</v>
      </c>
      <c r="K303" s="195" t="s">
        <v>329</v>
      </c>
      <c r="L303" s="40"/>
      <c r="M303" s="200" t="s">
        <v>19</v>
      </c>
      <c r="N303" s="201" t="s">
        <v>44</v>
      </c>
      <c r="O303" s="65"/>
      <c r="P303" s="202">
        <f>O303*H303</f>
        <v>0</v>
      </c>
      <c r="Q303" s="202">
        <v>0</v>
      </c>
      <c r="R303" s="202">
        <f>Q303*H303</f>
        <v>0</v>
      </c>
      <c r="S303" s="202">
        <v>0</v>
      </c>
      <c r="T303" s="20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4" t="s">
        <v>146</v>
      </c>
      <c r="AT303" s="204" t="s">
        <v>141</v>
      </c>
      <c r="AU303" s="204" t="s">
        <v>160</v>
      </c>
      <c r="AY303" s="18" t="s">
        <v>138</v>
      </c>
      <c r="BE303" s="205">
        <f>IF(N303="základní",J303,0)</f>
        <v>0</v>
      </c>
      <c r="BF303" s="205">
        <f>IF(N303="snížená",J303,0)</f>
        <v>0</v>
      </c>
      <c r="BG303" s="205">
        <f>IF(N303="zákl. přenesená",J303,0)</f>
        <v>0</v>
      </c>
      <c r="BH303" s="205">
        <f>IF(N303="sníž. přenesená",J303,0)</f>
        <v>0</v>
      </c>
      <c r="BI303" s="205">
        <f>IF(N303="nulová",J303,0)</f>
        <v>0</v>
      </c>
      <c r="BJ303" s="18" t="s">
        <v>80</v>
      </c>
      <c r="BK303" s="205">
        <f>ROUND(I303*H303,2)</f>
        <v>0</v>
      </c>
      <c r="BL303" s="18" t="s">
        <v>146</v>
      </c>
      <c r="BM303" s="204" t="s">
        <v>818</v>
      </c>
    </row>
    <row r="304" spans="1:65" s="2" customFormat="1" ht="11.25">
      <c r="A304" s="35"/>
      <c r="B304" s="36"/>
      <c r="C304" s="37"/>
      <c r="D304" s="206" t="s">
        <v>148</v>
      </c>
      <c r="E304" s="37"/>
      <c r="F304" s="207" t="s">
        <v>580</v>
      </c>
      <c r="G304" s="37"/>
      <c r="H304" s="37"/>
      <c r="I304" s="116"/>
      <c r="J304" s="37"/>
      <c r="K304" s="37"/>
      <c r="L304" s="40"/>
      <c r="M304" s="208"/>
      <c r="N304" s="209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148</v>
      </c>
      <c r="AU304" s="18" t="s">
        <v>160</v>
      </c>
    </row>
    <row r="305" spans="1:65" s="15" customFormat="1" ht="11.25">
      <c r="B305" s="243"/>
      <c r="C305" s="244"/>
      <c r="D305" s="206" t="s">
        <v>150</v>
      </c>
      <c r="E305" s="245" t="s">
        <v>19</v>
      </c>
      <c r="F305" s="246" t="s">
        <v>581</v>
      </c>
      <c r="G305" s="244"/>
      <c r="H305" s="245" t="s">
        <v>19</v>
      </c>
      <c r="I305" s="247"/>
      <c r="J305" s="244"/>
      <c r="K305" s="244"/>
      <c r="L305" s="248"/>
      <c r="M305" s="249"/>
      <c r="N305" s="250"/>
      <c r="O305" s="250"/>
      <c r="P305" s="250"/>
      <c r="Q305" s="250"/>
      <c r="R305" s="250"/>
      <c r="S305" s="250"/>
      <c r="T305" s="251"/>
      <c r="AT305" s="252" t="s">
        <v>150</v>
      </c>
      <c r="AU305" s="252" t="s">
        <v>160</v>
      </c>
      <c r="AV305" s="15" t="s">
        <v>80</v>
      </c>
      <c r="AW305" s="15" t="s">
        <v>35</v>
      </c>
      <c r="AX305" s="15" t="s">
        <v>73</v>
      </c>
      <c r="AY305" s="252" t="s">
        <v>138</v>
      </c>
    </row>
    <row r="306" spans="1:65" s="13" customFormat="1" ht="11.25">
      <c r="B306" s="210"/>
      <c r="C306" s="211"/>
      <c r="D306" s="206" t="s">
        <v>150</v>
      </c>
      <c r="E306" s="212" t="s">
        <v>19</v>
      </c>
      <c r="F306" s="213" t="s">
        <v>819</v>
      </c>
      <c r="G306" s="211"/>
      <c r="H306" s="214">
        <v>1.0129999999999999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150</v>
      </c>
      <c r="AU306" s="220" t="s">
        <v>160</v>
      </c>
      <c r="AV306" s="13" t="s">
        <v>82</v>
      </c>
      <c r="AW306" s="13" t="s">
        <v>35</v>
      </c>
      <c r="AX306" s="13" t="s">
        <v>73</v>
      </c>
      <c r="AY306" s="220" t="s">
        <v>138</v>
      </c>
    </row>
    <row r="307" spans="1:65" s="14" customFormat="1" ht="11.25">
      <c r="B307" s="221"/>
      <c r="C307" s="222"/>
      <c r="D307" s="206" t="s">
        <v>150</v>
      </c>
      <c r="E307" s="223" t="s">
        <v>19</v>
      </c>
      <c r="F307" s="224" t="s">
        <v>152</v>
      </c>
      <c r="G307" s="222"/>
      <c r="H307" s="225">
        <v>1.0129999999999999</v>
      </c>
      <c r="I307" s="226"/>
      <c r="J307" s="222"/>
      <c r="K307" s="222"/>
      <c r="L307" s="227"/>
      <c r="M307" s="228"/>
      <c r="N307" s="229"/>
      <c r="O307" s="229"/>
      <c r="P307" s="229"/>
      <c r="Q307" s="229"/>
      <c r="R307" s="229"/>
      <c r="S307" s="229"/>
      <c r="T307" s="230"/>
      <c r="AT307" s="231" t="s">
        <v>150</v>
      </c>
      <c r="AU307" s="231" t="s">
        <v>160</v>
      </c>
      <c r="AV307" s="14" t="s">
        <v>146</v>
      </c>
      <c r="AW307" s="14" t="s">
        <v>35</v>
      </c>
      <c r="AX307" s="14" t="s">
        <v>80</v>
      </c>
      <c r="AY307" s="231" t="s">
        <v>138</v>
      </c>
    </row>
    <row r="308" spans="1:65" s="2" customFormat="1" ht="16.5" customHeight="1">
      <c r="A308" s="35"/>
      <c r="B308" s="36"/>
      <c r="C308" s="193" t="s">
        <v>567</v>
      </c>
      <c r="D308" s="193" t="s">
        <v>141</v>
      </c>
      <c r="E308" s="194" t="s">
        <v>584</v>
      </c>
      <c r="F308" s="195" t="s">
        <v>585</v>
      </c>
      <c r="G308" s="196" t="s">
        <v>156</v>
      </c>
      <c r="H308" s="197">
        <v>70.253</v>
      </c>
      <c r="I308" s="198"/>
      <c r="J308" s="199">
        <f>ROUND(I308*H308,2)</f>
        <v>0</v>
      </c>
      <c r="K308" s="195" t="s">
        <v>329</v>
      </c>
      <c r="L308" s="40"/>
      <c r="M308" s="200" t="s">
        <v>19</v>
      </c>
      <c r="N308" s="201" t="s">
        <v>44</v>
      </c>
      <c r="O308" s="65"/>
      <c r="P308" s="202">
        <f>O308*H308</f>
        <v>0</v>
      </c>
      <c r="Q308" s="202">
        <v>0</v>
      </c>
      <c r="R308" s="202">
        <f>Q308*H308</f>
        <v>0</v>
      </c>
      <c r="S308" s="202">
        <v>0</v>
      </c>
      <c r="T308" s="20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4" t="s">
        <v>146</v>
      </c>
      <c r="AT308" s="204" t="s">
        <v>141</v>
      </c>
      <c r="AU308" s="204" t="s">
        <v>160</v>
      </c>
      <c r="AY308" s="18" t="s">
        <v>138</v>
      </c>
      <c r="BE308" s="205">
        <f>IF(N308="základní",J308,0)</f>
        <v>0</v>
      </c>
      <c r="BF308" s="205">
        <f>IF(N308="snížená",J308,0)</f>
        <v>0</v>
      </c>
      <c r="BG308" s="205">
        <f>IF(N308="zákl. přenesená",J308,0)</f>
        <v>0</v>
      </c>
      <c r="BH308" s="205">
        <f>IF(N308="sníž. přenesená",J308,0)</f>
        <v>0</v>
      </c>
      <c r="BI308" s="205">
        <f>IF(N308="nulová",J308,0)</f>
        <v>0</v>
      </c>
      <c r="BJ308" s="18" t="s">
        <v>80</v>
      </c>
      <c r="BK308" s="205">
        <f>ROUND(I308*H308,2)</f>
        <v>0</v>
      </c>
      <c r="BL308" s="18" t="s">
        <v>146</v>
      </c>
      <c r="BM308" s="204" t="s">
        <v>820</v>
      </c>
    </row>
    <row r="309" spans="1:65" s="2" customFormat="1" ht="11.25">
      <c r="A309" s="35"/>
      <c r="B309" s="36"/>
      <c r="C309" s="37"/>
      <c r="D309" s="206" t="s">
        <v>148</v>
      </c>
      <c r="E309" s="37"/>
      <c r="F309" s="207" t="s">
        <v>587</v>
      </c>
      <c r="G309" s="37"/>
      <c r="H309" s="37"/>
      <c r="I309" s="116"/>
      <c r="J309" s="37"/>
      <c r="K309" s="37"/>
      <c r="L309" s="40"/>
      <c r="M309" s="208"/>
      <c r="N309" s="209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148</v>
      </c>
      <c r="AU309" s="18" t="s">
        <v>160</v>
      </c>
    </row>
    <row r="310" spans="1:65" s="15" customFormat="1" ht="11.25">
      <c r="B310" s="243"/>
      <c r="C310" s="244"/>
      <c r="D310" s="206" t="s">
        <v>150</v>
      </c>
      <c r="E310" s="245" t="s">
        <v>19</v>
      </c>
      <c r="F310" s="246" t="s">
        <v>821</v>
      </c>
      <c r="G310" s="244"/>
      <c r="H310" s="245" t="s">
        <v>19</v>
      </c>
      <c r="I310" s="247"/>
      <c r="J310" s="244"/>
      <c r="K310" s="244"/>
      <c r="L310" s="248"/>
      <c r="M310" s="249"/>
      <c r="N310" s="250"/>
      <c r="O310" s="250"/>
      <c r="P310" s="250"/>
      <c r="Q310" s="250"/>
      <c r="R310" s="250"/>
      <c r="S310" s="250"/>
      <c r="T310" s="251"/>
      <c r="AT310" s="252" t="s">
        <v>150</v>
      </c>
      <c r="AU310" s="252" t="s">
        <v>160</v>
      </c>
      <c r="AV310" s="15" t="s">
        <v>80</v>
      </c>
      <c r="AW310" s="15" t="s">
        <v>35</v>
      </c>
      <c r="AX310" s="15" t="s">
        <v>73</v>
      </c>
      <c r="AY310" s="252" t="s">
        <v>138</v>
      </c>
    </row>
    <row r="311" spans="1:65" s="13" customFormat="1" ht="11.25">
      <c r="B311" s="210"/>
      <c r="C311" s="211"/>
      <c r="D311" s="206" t="s">
        <v>150</v>
      </c>
      <c r="E311" s="212" t="s">
        <v>19</v>
      </c>
      <c r="F311" s="213" t="s">
        <v>822</v>
      </c>
      <c r="G311" s="211"/>
      <c r="H311" s="214">
        <v>69.239999999999995</v>
      </c>
      <c r="I311" s="215"/>
      <c r="J311" s="211"/>
      <c r="K311" s="211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150</v>
      </c>
      <c r="AU311" s="220" t="s">
        <v>160</v>
      </c>
      <c r="AV311" s="13" t="s">
        <v>82</v>
      </c>
      <c r="AW311" s="13" t="s">
        <v>35</v>
      </c>
      <c r="AX311" s="13" t="s">
        <v>73</v>
      </c>
      <c r="AY311" s="220" t="s">
        <v>138</v>
      </c>
    </row>
    <row r="312" spans="1:65" s="15" customFormat="1" ht="11.25">
      <c r="B312" s="243"/>
      <c r="C312" s="244"/>
      <c r="D312" s="206" t="s">
        <v>150</v>
      </c>
      <c r="E312" s="245" t="s">
        <v>19</v>
      </c>
      <c r="F312" s="246" t="s">
        <v>823</v>
      </c>
      <c r="G312" s="244"/>
      <c r="H312" s="245" t="s">
        <v>19</v>
      </c>
      <c r="I312" s="247"/>
      <c r="J312" s="244"/>
      <c r="K312" s="244"/>
      <c r="L312" s="248"/>
      <c r="M312" s="249"/>
      <c r="N312" s="250"/>
      <c r="O312" s="250"/>
      <c r="P312" s="250"/>
      <c r="Q312" s="250"/>
      <c r="R312" s="250"/>
      <c r="S312" s="250"/>
      <c r="T312" s="251"/>
      <c r="AT312" s="252" t="s">
        <v>150</v>
      </c>
      <c r="AU312" s="252" t="s">
        <v>160</v>
      </c>
      <c r="AV312" s="15" t="s">
        <v>80</v>
      </c>
      <c r="AW312" s="15" t="s">
        <v>35</v>
      </c>
      <c r="AX312" s="15" t="s">
        <v>73</v>
      </c>
      <c r="AY312" s="252" t="s">
        <v>138</v>
      </c>
    </row>
    <row r="313" spans="1:65" s="13" customFormat="1" ht="11.25">
      <c r="B313" s="210"/>
      <c r="C313" s="211"/>
      <c r="D313" s="206" t="s">
        <v>150</v>
      </c>
      <c r="E313" s="212" t="s">
        <v>19</v>
      </c>
      <c r="F313" s="213" t="s">
        <v>824</v>
      </c>
      <c r="G313" s="211"/>
      <c r="H313" s="214">
        <v>1.0129999999999999</v>
      </c>
      <c r="I313" s="215"/>
      <c r="J313" s="211"/>
      <c r="K313" s="211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150</v>
      </c>
      <c r="AU313" s="220" t="s">
        <v>160</v>
      </c>
      <c r="AV313" s="13" t="s">
        <v>82</v>
      </c>
      <c r="AW313" s="13" t="s">
        <v>35</v>
      </c>
      <c r="AX313" s="13" t="s">
        <v>73</v>
      </c>
      <c r="AY313" s="220" t="s">
        <v>138</v>
      </c>
    </row>
    <row r="314" spans="1:65" s="14" customFormat="1" ht="11.25">
      <c r="B314" s="221"/>
      <c r="C314" s="222"/>
      <c r="D314" s="206" t="s">
        <v>150</v>
      </c>
      <c r="E314" s="223" t="s">
        <v>19</v>
      </c>
      <c r="F314" s="224" t="s">
        <v>152</v>
      </c>
      <c r="G314" s="222"/>
      <c r="H314" s="225">
        <v>70.253</v>
      </c>
      <c r="I314" s="226"/>
      <c r="J314" s="222"/>
      <c r="K314" s="222"/>
      <c r="L314" s="227"/>
      <c r="M314" s="228"/>
      <c r="N314" s="229"/>
      <c r="O314" s="229"/>
      <c r="P314" s="229"/>
      <c r="Q314" s="229"/>
      <c r="R314" s="229"/>
      <c r="S314" s="229"/>
      <c r="T314" s="230"/>
      <c r="AT314" s="231" t="s">
        <v>150</v>
      </c>
      <c r="AU314" s="231" t="s">
        <v>160</v>
      </c>
      <c r="AV314" s="14" t="s">
        <v>146</v>
      </c>
      <c r="AW314" s="14" t="s">
        <v>35</v>
      </c>
      <c r="AX314" s="14" t="s">
        <v>80</v>
      </c>
      <c r="AY314" s="231" t="s">
        <v>138</v>
      </c>
    </row>
    <row r="315" spans="1:65" s="2" customFormat="1" ht="16.5" customHeight="1">
      <c r="A315" s="35"/>
      <c r="B315" s="36"/>
      <c r="C315" s="193" t="s">
        <v>576</v>
      </c>
      <c r="D315" s="193" t="s">
        <v>141</v>
      </c>
      <c r="E315" s="194" t="s">
        <v>593</v>
      </c>
      <c r="F315" s="195" t="s">
        <v>594</v>
      </c>
      <c r="G315" s="196" t="s">
        <v>156</v>
      </c>
      <c r="H315" s="197">
        <v>632.27700000000004</v>
      </c>
      <c r="I315" s="198"/>
      <c r="J315" s="199">
        <f>ROUND(I315*H315,2)</f>
        <v>0</v>
      </c>
      <c r="K315" s="195" t="s">
        <v>329</v>
      </c>
      <c r="L315" s="40"/>
      <c r="M315" s="200" t="s">
        <v>19</v>
      </c>
      <c r="N315" s="201" t="s">
        <v>44</v>
      </c>
      <c r="O315" s="65"/>
      <c r="P315" s="202">
        <f>O315*H315</f>
        <v>0</v>
      </c>
      <c r="Q315" s="202">
        <v>0</v>
      </c>
      <c r="R315" s="202">
        <f>Q315*H315</f>
        <v>0</v>
      </c>
      <c r="S315" s="202">
        <v>0</v>
      </c>
      <c r="T315" s="203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4" t="s">
        <v>146</v>
      </c>
      <c r="AT315" s="204" t="s">
        <v>141</v>
      </c>
      <c r="AU315" s="204" t="s">
        <v>160</v>
      </c>
      <c r="AY315" s="18" t="s">
        <v>138</v>
      </c>
      <c r="BE315" s="205">
        <f>IF(N315="základní",J315,0)</f>
        <v>0</v>
      </c>
      <c r="BF315" s="205">
        <f>IF(N315="snížená",J315,0)</f>
        <v>0</v>
      </c>
      <c r="BG315" s="205">
        <f>IF(N315="zákl. přenesená",J315,0)</f>
        <v>0</v>
      </c>
      <c r="BH315" s="205">
        <f>IF(N315="sníž. přenesená",J315,0)</f>
        <v>0</v>
      </c>
      <c r="BI315" s="205">
        <f>IF(N315="nulová",J315,0)</f>
        <v>0</v>
      </c>
      <c r="BJ315" s="18" t="s">
        <v>80</v>
      </c>
      <c r="BK315" s="205">
        <f>ROUND(I315*H315,2)</f>
        <v>0</v>
      </c>
      <c r="BL315" s="18" t="s">
        <v>146</v>
      </c>
      <c r="BM315" s="204" t="s">
        <v>825</v>
      </c>
    </row>
    <row r="316" spans="1:65" s="2" customFormat="1" ht="19.5">
      <c r="A316" s="35"/>
      <c r="B316" s="36"/>
      <c r="C316" s="37"/>
      <c r="D316" s="206" t="s">
        <v>148</v>
      </c>
      <c r="E316" s="37"/>
      <c r="F316" s="207" t="s">
        <v>596</v>
      </c>
      <c r="G316" s="37"/>
      <c r="H316" s="37"/>
      <c r="I316" s="116"/>
      <c r="J316" s="37"/>
      <c r="K316" s="37"/>
      <c r="L316" s="40"/>
      <c r="M316" s="208"/>
      <c r="N316" s="209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148</v>
      </c>
      <c r="AU316" s="18" t="s">
        <v>160</v>
      </c>
    </row>
    <row r="317" spans="1:65" s="15" customFormat="1" ht="11.25">
      <c r="B317" s="243"/>
      <c r="C317" s="244"/>
      <c r="D317" s="206" t="s">
        <v>150</v>
      </c>
      <c r="E317" s="245" t="s">
        <v>19</v>
      </c>
      <c r="F317" s="246" t="s">
        <v>826</v>
      </c>
      <c r="G317" s="244"/>
      <c r="H317" s="245" t="s">
        <v>19</v>
      </c>
      <c r="I317" s="247"/>
      <c r="J317" s="244"/>
      <c r="K317" s="244"/>
      <c r="L317" s="248"/>
      <c r="M317" s="249"/>
      <c r="N317" s="250"/>
      <c r="O317" s="250"/>
      <c r="P317" s="250"/>
      <c r="Q317" s="250"/>
      <c r="R317" s="250"/>
      <c r="S317" s="250"/>
      <c r="T317" s="251"/>
      <c r="AT317" s="252" t="s">
        <v>150</v>
      </c>
      <c r="AU317" s="252" t="s">
        <v>160</v>
      </c>
      <c r="AV317" s="15" t="s">
        <v>80</v>
      </c>
      <c r="AW317" s="15" t="s">
        <v>35</v>
      </c>
      <c r="AX317" s="15" t="s">
        <v>73</v>
      </c>
      <c r="AY317" s="252" t="s">
        <v>138</v>
      </c>
    </row>
    <row r="318" spans="1:65" s="13" customFormat="1" ht="11.25">
      <c r="B318" s="210"/>
      <c r="C318" s="211"/>
      <c r="D318" s="206" t="s">
        <v>150</v>
      </c>
      <c r="E318" s="212" t="s">
        <v>19</v>
      </c>
      <c r="F318" s="213" t="s">
        <v>827</v>
      </c>
      <c r="G318" s="211"/>
      <c r="H318" s="214">
        <v>623.16</v>
      </c>
      <c r="I318" s="215"/>
      <c r="J318" s="211"/>
      <c r="K318" s="211"/>
      <c r="L318" s="216"/>
      <c r="M318" s="217"/>
      <c r="N318" s="218"/>
      <c r="O318" s="218"/>
      <c r="P318" s="218"/>
      <c r="Q318" s="218"/>
      <c r="R318" s="218"/>
      <c r="S318" s="218"/>
      <c r="T318" s="219"/>
      <c r="AT318" s="220" t="s">
        <v>150</v>
      </c>
      <c r="AU318" s="220" t="s">
        <v>160</v>
      </c>
      <c r="AV318" s="13" t="s">
        <v>82</v>
      </c>
      <c r="AW318" s="13" t="s">
        <v>35</v>
      </c>
      <c r="AX318" s="13" t="s">
        <v>73</v>
      </c>
      <c r="AY318" s="220" t="s">
        <v>138</v>
      </c>
    </row>
    <row r="319" spans="1:65" s="15" customFormat="1" ht="11.25">
      <c r="B319" s="243"/>
      <c r="C319" s="244"/>
      <c r="D319" s="206" t="s">
        <v>150</v>
      </c>
      <c r="E319" s="245" t="s">
        <v>19</v>
      </c>
      <c r="F319" s="246" t="s">
        <v>828</v>
      </c>
      <c r="G319" s="244"/>
      <c r="H319" s="245" t="s">
        <v>19</v>
      </c>
      <c r="I319" s="247"/>
      <c r="J319" s="244"/>
      <c r="K319" s="244"/>
      <c r="L319" s="248"/>
      <c r="M319" s="249"/>
      <c r="N319" s="250"/>
      <c r="O319" s="250"/>
      <c r="P319" s="250"/>
      <c r="Q319" s="250"/>
      <c r="R319" s="250"/>
      <c r="S319" s="250"/>
      <c r="T319" s="251"/>
      <c r="AT319" s="252" t="s">
        <v>150</v>
      </c>
      <c r="AU319" s="252" t="s">
        <v>160</v>
      </c>
      <c r="AV319" s="15" t="s">
        <v>80</v>
      </c>
      <c r="AW319" s="15" t="s">
        <v>35</v>
      </c>
      <c r="AX319" s="15" t="s">
        <v>73</v>
      </c>
      <c r="AY319" s="252" t="s">
        <v>138</v>
      </c>
    </row>
    <row r="320" spans="1:65" s="13" customFormat="1" ht="11.25">
      <c r="B320" s="210"/>
      <c r="C320" s="211"/>
      <c r="D320" s="206" t="s">
        <v>150</v>
      </c>
      <c r="E320" s="212" t="s">
        <v>19</v>
      </c>
      <c r="F320" s="213" t="s">
        <v>829</v>
      </c>
      <c r="G320" s="211"/>
      <c r="H320" s="214">
        <v>9.1170000000000009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150</v>
      </c>
      <c r="AU320" s="220" t="s">
        <v>160</v>
      </c>
      <c r="AV320" s="13" t="s">
        <v>82</v>
      </c>
      <c r="AW320" s="13" t="s">
        <v>35</v>
      </c>
      <c r="AX320" s="13" t="s">
        <v>73</v>
      </c>
      <c r="AY320" s="220" t="s">
        <v>138</v>
      </c>
    </row>
    <row r="321" spans="1:65" s="14" customFormat="1" ht="11.25">
      <c r="B321" s="221"/>
      <c r="C321" s="222"/>
      <c r="D321" s="206" t="s">
        <v>150</v>
      </c>
      <c r="E321" s="223" t="s">
        <v>19</v>
      </c>
      <c r="F321" s="224" t="s">
        <v>152</v>
      </c>
      <c r="G321" s="222"/>
      <c r="H321" s="225">
        <v>632.27699999999993</v>
      </c>
      <c r="I321" s="226"/>
      <c r="J321" s="222"/>
      <c r="K321" s="222"/>
      <c r="L321" s="227"/>
      <c r="M321" s="228"/>
      <c r="N321" s="229"/>
      <c r="O321" s="229"/>
      <c r="P321" s="229"/>
      <c r="Q321" s="229"/>
      <c r="R321" s="229"/>
      <c r="S321" s="229"/>
      <c r="T321" s="230"/>
      <c r="AT321" s="231" t="s">
        <v>150</v>
      </c>
      <c r="AU321" s="231" t="s">
        <v>160</v>
      </c>
      <c r="AV321" s="14" t="s">
        <v>146</v>
      </c>
      <c r="AW321" s="14" t="s">
        <v>35</v>
      </c>
      <c r="AX321" s="14" t="s">
        <v>80</v>
      </c>
      <c r="AY321" s="231" t="s">
        <v>138</v>
      </c>
    </row>
    <row r="322" spans="1:65" s="2" customFormat="1" ht="16.5" customHeight="1">
      <c r="A322" s="35"/>
      <c r="B322" s="36"/>
      <c r="C322" s="193" t="s">
        <v>583</v>
      </c>
      <c r="D322" s="193" t="s">
        <v>141</v>
      </c>
      <c r="E322" s="194" t="s">
        <v>600</v>
      </c>
      <c r="F322" s="195" t="s">
        <v>601</v>
      </c>
      <c r="G322" s="196" t="s">
        <v>156</v>
      </c>
      <c r="H322" s="197">
        <v>70.253</v>
      </c>
      <c r="I322" s="198"/>
      <c r="J322" s="199">
        <f>ROUND(I322*H322,2)</f>
        <v>0</v>
      </c>
      <c r="K322" s="195" t="s">
        <v>329</v>
      </c>
      <c r="L322" s="40"/>
      <c r="M322" s="200" t="s">
        <v>19</v>
      </c>
      <c r="N322" s="201" t="s">
        <v>44</v>
      </c>
      <c r="O322" s="65"/>
      <c r="P322" s="202">
        <f>O322*H322</f>
        <v>0</v>
      </c>
      <c r="Q322" s="202">
        <v>0</v>
      </c>
      <c r="R322" s="202">
        <f>Q322*H322</f>
        <v>0</v>
      </c>
      <c r="S322" s="202">
        <v>0</v>
      </c>
      <c r="T322" s="20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4" t="s">
        <v>146</v>
      </c>
      <c r="AT322" s="204" t="s">
        <v>141</v>
      </c>
      <c r="AU322" s="204" t="s">
        <v>160</v>
      </c>
      <c r="AY322" s="18" t="s">
        <v>138</v>
      </c>
      <c r="BE322" s="205">
        <f>IF(N322="základní",J322,0)</f>
        <v>0</v>
      </c>
      <c r="BF322" s="205">
        <f>IF(N322="snížená",J322,0)</f>
        <v>0</v>
      </c>
      <c r="BG322" s="205">
        <f>IF(N322="zákl. přenesená",J322,0)</f>
        <v>0</v>
      </c>
      <c r="BH322" s="205">
        <f>IF(N322="sníž. přenesená",J322,0)</f>
        <v>0</v>
      </c>
      <c r="BI322" s="205">
        <f>IF(N322="nulová",J322,0)</f>
        <v>0</v>
      </c>
      <c r="BJ322" s="18" t="s">
        <v>80</v>
      </c>
      <c r="BK322" s="205">
        <f>ROUND(I322*H322,2)</f>
        <v>0</v>
      </c>
      <c r="BL322" s="18" t="s">
        <v>146</v>
      </c>
      <c r="BM322" s="204" t="s">
        <v>830</v>
      </c>
    </row>
    <row r="323" spans="1:65" s="2" customFormat="1" ht="11.25">
      <c r="A323" s="35"/>
      <c r="B323" s="36"/>
      <c r="C323" s="37"/>
      <c r="D323" s="206" t="s">
        <v>148</v>
      </c>
      <c r="E323" s="37"/>
      <c r="F323" s="207" t="s">
        <v>603</v>
      </c>
      <c r="G323" s="37"/>
      <c r="H323" s="37"/>
      <c r="I323" s="116"/>
      <c r="J323" s="37"/>
      <c r="K323" s="37"/>
      <c r="L323" s="40"/>
      <c r="M323" s="208"/>
      <c r="N323" s="209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148</v>
      </c>
      <c r="AU323" s="18" t="s">
        <v>160</v>
      </c>
    </row>
    <row r="324" spans="1:65" s="2" customFormat="1" ht="16.5" customHeight="1">
      <c r="A324" s="35"/>
      <c r="B324" s="36"/>
      <c r="C324" s="193" t="s">
        <v>592</v>
      </c>
      <c r="D324" s="193" t="s">
        <v>141</v>
      </c>
      <c r="E324" s="194" t="s">
        <v>616</v>
      </c>
      <c r="F324" s="195" t="s">
        <v>396</v>
      </c>
      <c r="G324" s="196" t="s">
        <v>156</v>
      </c>
      <c r="H324" s="197">
        <v>69.239999999999995</v>
      </c>
      <c r="I324" s="198"/>
      <c r="J324" s="199">
        <f>ROUND(I324*H324,2)</f>
        <v>0</v>
      </c>
      <c r="K324" s="195" t="s">
        <v>329</v>
      </c>
      <c r="L324" s="40"/>
      <c r="M324" s="200" t="s">
        <v>19</v>
      </c>
      <c r="N324" s="201" t="s">
        <v>44</v>
      </c>
      <c r="O324" s="65"/>
      <c r="P324" s="202">
        <f>O324*H324</f>
        <v>0</v>
      </c>
      <c r="Q324" s="202">
        <v>0</v>
      </c>
      <c r="R324" s="202">
        <f>Q324*H324</f>
        <v>0</v>
      </c>
      <c r="S324" s="202">
        <v>0</v>
      </c>
      <c r="T324" s="20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4" t="s">
        <v>146</v>
      </c>
      <c r="AT324" s="204" t="s">
        <v>141</v>
      </c>
      <c r="AU324" s="204" t="s">
        <v>160</v>
      </c>
      <c r="AY324" s="18" t="s">
        <v>138</v>
      </c>
      <c r="BE324" s="205">
        <f>IF(N324="základní",J324,0)</f>
        <v>0</v>
      </c>
      <c r="BF324" s="205">
        <f>IF(N324="snížená",J324,0)</f>
        <v>0</v>
      </c>
      <c r="BG324" s="205">
        <f>IF(N324="zákl. přenesená",J324,0)</f>
        <v>0</v>
      </c>
      <c r="BH324" s="205">
        <f>IF(N324="sníž. přenesená",J324,0)</f>
        <v>0</v>
      </c>
      <c r="BI324" s="205">
        <f>IF(N324="nulová",J324,0)</f>
        <v>0</v>
      </c>
      <c r="BJ324" s="18" t="s">
        <v>80</v>
      </c>
      <c r="BK324" s="205">
        <f>ROUND(I324*H324,2)</f>
        <v>0</v>
      </c>
      <c r="BL324" s="18" t="s">
        <v>146</v>
      </c>
      <c r="BM324" s="204" t="s">
        <v>831</v>
      </c>
    </row>
    <row r="325" spans="1:65" s="2" customFormat="1" ht="11.25">
      <c r="A325" s="35"/>
      <c r="B325" s="36"/>
      <c r="C325" s="37"/>
      <c r="D325" s="206" t="s">
        <v>148</v>
      </c>
      <c r="E325" s="37"/>
      <c r="F325" s="207" t="s">
        <v>398</v>
      </c>
      <c r="G325" s="37"/>
      <c r="H325" s="37"/>
      <c r="I325" s="116"/>
      <c r="J325" s="37"/>
      <c r="K325" s="37"/>
      <c r="L325" s="40"/>
      <c r="M325" s="208"/>
      <c r="N325" s="209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148</v>
      </c>
      <c r="AU325" s="18" t="s">
        <v>160</v>
      </c>
    </row>
    <row r="326" spans="1:65" s="15" customFormat="1" ht="11.25">
      <c r="B326" s="243"/>
      <c r="C326" s="244"/>
      <c r="D326" s="206" t="s">
        <v>150</v>
      </c>
      <c r="E326" s="245" t="s">
        <v>19</v>
      </c>
      <c r="F326" s="246" t="s">
        <v>618</v>
      </c>
      <c r="G326" s="244"/>
      <c r="H326" s="245" t="s">
        <v>19</v>
      </c>
      <c r="I326" s="247"/>
      <c r="J326" s="244"/>
      <c r="K326" s="244"/>
      <c r="L326" s="248"/>
      <c r="M326" s="249"/>
      <c r="N326" s="250"/>
      <c r="O326" s="250"/>
      <c r="P326" s="250"/>
      <c r="Q326" s="250"/>
      <c r="R326" s="250"/>
      <c r="S326" s="250"/>
      <c r="T326" s="251"/>
      <c r="AT326" s="252" t="s">
        <v>150</v>
      </c>
      <c r="AU326" s="252" t="s">
        <v>160</v>
      </c>
      <c r="AV326" s="15" t="s">
        <v>80</v>
      </c>
      <c r="AW326" s="15" t="s">
        <v>35</v>
      </c>
      <c r="AX326" s="15" t="s">
        <v>73</v>
      </c>
      <c r="AY326" s="252" t="s">
        <v>138</v>
      </c>
    </row>
    <row r="327" spans="1:65" s="13" customFormat="1" ht="11.25">
      <c r="B327" s="210"/>
      <c r="C327" s="211"/>
      <c r="D327" s="206" t="s">
        <v>150</v>
      </c>
      <c r="E327" s="212" t="s">
        <v>19</v>
      </c>
      <c r="F327" s="213" t="s">
        <v>832</v>
      </c>
      <c r="G327" s="211"/>
      <c r="H327" s="214">
        <v>69.239999999999995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150</v>
      </c>
      <c r="AU327" s="220" t="s">
        <v>160</v>
      </c>
      <c r="AV327" s="13" t="s">
        <v>82</v>
      </c>
      <c r="AW327" s="13" t="s">
        <v>35</v>
      </c>
      <c r="AX327" s="13" t="s">
        <v>73</v>
      </c>
      <c r="AY327" s="220" t="s">
        <v>138</v>
      </c>
    </row>
    <row r="328" spans="1:65" s="14" customFormat="1" ht="11.25">
      <c r="B328" s="221"/>
      <c r="C328" s="222"/>
      <c r="D328" s="206" t="s">
        <v>150</v>
      </c>
      <c r="E328" s="223" t="s">
        <v>19</v>
      </c>
      <c r="F328" s="224" t="s">
        <v>152</v>
      </c>
      <c r="G328" s="222"/>
      <c r="H328" s="225">
        <v>69.239999999999995</v>
      </c>
      <c r="I328" s="226"/>
      <c r="J328" s="222"/>
      <c r="K328" s="222"/>
      <c r="L328" s="227"/>
      <c r="M328" s="228"/>
      <c r="N328" s="229"/>
      <c r="O328" s="229"/>
      <c r="P328" s="229"/>
      <c r="Q328" s="229"/>
      <c r="R328" s="229"/>
      <c r="S328" s="229"/>
      <c r="T328" s="230"/>
      <c r="AT328" s="231" t="s">
        <v>150</v>
      </c>
      <c r="AU328" s="231" t="s">
        <v>160</v>
      </c>
      <c r="AV328" s="14" t="s">
        <v>146</v>
      </c>
      <c r="AW328" s="14" t="s">
        <v>35</v>
      </c>
      <c r="AX328" s="14" t="s">
        <v>80</v>
      </c>
      <c r="AY328" s="231" t="s">
        <v>138</v>
      </c>
    </row>
    <row r="329" spans="1:65" s="12" customFormat="1" ht="20.85" customHeight="1">
      <c r="B329" s="177"/>
      <c r="C329" s="178"/>
      <c r="D329" s="179" t="s">
        <v>72</v>
      </c>
      <c r="E329" s="191" t="s">
        <v>620</v>
      </c>
      <c r="F329" s="191" t="s">
        <v>621</v>
      </c>
      <c r="G329" s="178"/>
      <c r="H329" s="178"/>
      <c r="I329" s="181"/>
      <c r="J329" s="192">
        <f>BK329</f>
        <v>0</v>
      </c>
      <c r="K329" s="178"/>
      <c r="L329" s="183"/>
      <c r="M329" s="184"/>
      <c r="N329" s="185"/>
      <c r="O329" s="185"/>
      <c r="P329" s="186">
        <f>SUM(P330:P331)</f>
        <v>0</v>
      </c>
      <c r="Q329" s="185"/>
      <c r="R329" s="186">
        <f>SUM(R330:R331)</f>
        <v>0</v>
      </c>
      <c r="S329" s="185"/>
      <c r="T329" s="187">
        <f>SUM(T330:T331)</f>
        <v>0</v>
      </c>
      <c r="AR329" s="188" t="s">
        <v>80</v>
      </c>
      <c r="AT329" s="189" t="s">
        <v>72</v>
      </c>
      <c r="AU329" s="189" t="s">
        <v>82</v>
      </c>
      <c r="AY329" s="188" t="s">
        <v>138</v>
      </c>
      <c r="BK329" s="190">
        <f>SUM(BK330:BK331)</f>
        <v>0</v>
      </c>
    </row>
    <row r="330" spans="1:65" s="2" customFormat="1" ht="16.5" customHeight="1">
      <c r="A330" s="35"/>
      <c r="B330" s="36"/>
      <c r="C330" s="193" t="s">
        <v>599</v>
      </c>
      <c r="D330" s="193" t="s">
        <v>141</v>
      </c>
      <c r="E330" s="194" t="s">
        <v>623</v>
      </c>
      <c r="F330" s="195" t="s">
        <v>624</v>
      </c>
      <c r="G330" s="196" t="s">
        <v>156</v>
      </c>
      <c r="H330" s="197">
        <v>255.06399999999999</v>
      </c>
      <c r="I330" s="198"/>
      <c r="J330" s="199">
        <f>ROUND(I330*H330,2)</f>
        <v>0</v>
      </c>
      <c r="K330" s="195" t="s">
        <v>329</v>
      </c>
      <c r="L330" s="40"/>
      <c r="M330" s="200" t="s">
        <v>19</v>
      </c>
      <c r="N330" s="201" t="s">
        <v>44</v>
      </c>
      <c r="O330" s="65"/>
      <c r="P330" s="202">
        <f>O330*H330</f>
        <v>0</v>
      </c>
      <c r="Q330" s="202">
        <v>0</v>
      </c>
      <c r="R330" s="202">
        <f>Q330*H330</f>
        <v>0</v>
      </c>
      <c r="S330" s="202">
        <v>0</v>
      </c>
      <c r="T330" s="20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4" t="s">
        <v>146</v>
      </c>
      <c r="AT330" s="204" t="s">
        <v>141</v>
      </c>
      <c r="AU330" s="204" t="s">
        <v>160</v>
      </c>
      <c r="AY330" s="18" t="s">
        <v>138</v>
      </c>
      <c r="BE330" s="205">
        <f>IF(N330="základní",J330,0)</f>
        <v>0</v>
      </c>
      <c r="BF330" s="205">
        <f>IF(N330="snížená",J330,0)</f>
        <v>0</v>
      </c>
      <c r="BG330" s="205">
        <f>IF(N330="zákl. přenesená",J330,0)</f>
        <v>0</v>
      </c>
      <c r="BH330" s="205">
        <f>IF(N330="sníž. přenesená",J330,0)</f>
        <v>0</v>
      </c>
      <c r="BI330" s="205">
        <f>IF(N330="nulová",J330,0)</f>
        <v>0</v>
      </c>
      <c r="BJ330" s="18" t="s">
        <v>80</v>
      </c>
      <c r="BK330" s="205">
        <f>ROUND(I330*H330,2)</f>
        <v>0</v>
      </c>
      <c r="BL330" s="18" t="s">
        <v>146</v>
      </c>
      <c r="BM330" s="204" t="s">
        <v>833</v>
      </c>
    </row>
    <row r="331" spans="1:65" s="2" customFormat="1" ht="19.5">
      <c r="A331" s="35"/>
      <c r="B331" s="36"/>
      <c r="C331" s="37"/>
      <c r="D331" s="206" t="s">
        <v>148</v>
      </c>
      <c r="E331" s="37"/>
      <c r="F331" s="207" t="s">
        <v>626</v>
      </c>
      <c r="G331" s="37"/>
      <c r="H331" s="37"/>
      <c r="I331" s="116"/>
      <c r="J331" s="37"/>
      <c r="K331" s="37"/>
      <c r="L331" s="40"/>
      <c r="M331" s="208"/>
      <c r="N331" s="209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148</v>
      </c>
      <c r="AU331" s="18" t="s">
        <v>160</v>
      </c>
    </row>
    <row r="332" spans="1:65" s="12" customFormat="1" ht="25.9" customHeight="1">
      <c r="B332" s="177"/>
      <c r="C332" s="178"/>
      <c r="D332" s="179" t="s">
        <v>72</v>
      </c>
      <c r="E332" s="180" t="s">
        <v>627</v>
      </c>
      <c r="F332" s="180" t="s">
        <v>628</v>
      </c>
      <c r="G332" s="178"/>
      <c r="H332" s="178"/>
      <c r="I332" s="181"/>
      <c r="J332" s="182">
        <f>BK332</f>
        <v>0</v>
      </c>
      <c r="K332" s="178"/>
      <c r="L332" s="183"/>
      <c r="M332" s="184"/>
      <c r="N332" s="185"/>
      <c r="O332" s="185"/>
      <c r="P332" s="186">
        <f>P333</f>
        <v>0</v>
      </c>
      <c r="Q332" s="185"/>
      <c r="R332" s="186">
        <f>R333</f>
        <v>6.4000000000000001E-2</v>
      </c>
      <c r="S332" s="185"/>
      <c r="T332" s="187">
        <f>T333</f>
        <v>0</v>
      </c>
      <c r="AR332" s="188" t="s">
        <v>82</v>
      </c>
      <c r="AT332" s="189" t="s">
        <v>72</v>
      </c>
      <c r="AU332" s="189" t="s">
        <v>73</v>
      </c>
      <c r="AY332" s="188" t="s">
        <v>138</v>
      </c>
      <c r="BK332" s="190">
        <f>BK333</f>
        <v>0</v>
      </c>
    </row>
    <row r="333" spans="1:65" s="12" customFormat="1" ht="22.9" customHeight="1">
      <c r="B333" s="177"/>
      <c r="C333" s="178"/>
      <c r="D333" s="179" t="s">
        <v>72</v>
      </c>
      <c r="E333" s="191" t="s">
        <v>629</v>
      </c>
      <c r="F333" s="191" t="s">
        <v>630</v>
      </c>
      <c r="G333" s="178"/>
      <c r="H333" s="178"/>
      <c r="I333" s="181"/>
      <c r="J333" s="192">
        <f>BK333</f>
        <v>0</v>
      </c>
      <c r="K333" s="178"/>
      <c r="L333" s="183"/>
      <c r="M333" s="184"/>
      <c r="N333" s="185"/>
      <c r="O333" s="185"/>
      <c r="P333" s="186">
        <f>SUM(P334:P351)</f>
        <v>0</v>
      </c>
      <c r="Q333" s="185"/>
      <c r="R333" s="186">
        <f>SUM(R334:R351)</f>
        <v>6.4000000000000001E-2</v>
      </c>
      <c r="S333" s="185"/>
      <c r="T333" s="187">
        <f>SUM(T334:T351)</f>
        <v>0</v>
      </c>
      <c r="AR333" s="188" t="s">
        <v>82</v>
      </c>
      <c r="AT333" s="189" t="s">
        <v>72</v>
      </c>
      <c r="AU333" s="189" t="s">
        <v>80</v>
      </c>
      <c r="AY333" s="188" t="s">
        <v>138</v>
      </c>
      <c r="BK333" s="190">
        <f>SUM(BK334:BK351)</f>
        <v>0</v>
      </c>
    </row>
    <row r="334" spans="1:65" s="2" customFormat="1" ht="16.5" customHeight="1">
      <c r="A334" s="35"/>
      <c r="B334" s="36"/>
      <c r="C334" s="193" t="s">
        <v>608</v>
      </c>
      <c r="D334" s="193" t="s">
        <v>141</v>
      </c>
      <c r="E334" s="194" t="s">
        <v>632</v>
      </c>
      <c r="F334" s="195" t="s">
        <v>633</v>
      </c>
      <c r="G334" s="196" t="s">
        <v>170</v>
      </c>
      <c r="H334" s="197">
        <v>61</v>
      </c>
      <c r="I334" s="198"/>
      <c r="J334" s="199">
        <f>ROUND(I334*H334,2)</f>
        <v>0</v>
      </c>
      <c r="K334" s="195" t="s">
        <v>329</v>
      </c>
      <c r="L334" s="40"/>
      <c r="M334" s="200" t="s">
        <v>19</v>
      </c>
      <c r="N334" s="201" t="s">
        <v>44</v>
      </c>
      <c r="O334" s="65"/>
      <c r="P334" s="202">
        <f>O334*H334</f>
        <v>0</v>
      </c>
      <c r="Q334" s="202">
        <v>0</v>
      </c>
      <c r="R334" s="202">
        <f>Q334*H334</f>
        <v>0</v>
      </c>
      <c r="S334" s="202">
        <v>0</v>
      </c>
      <c r="T334" s="203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4" t="s">
        <v>249</v>
      </c>
      <c r="AT334" s="204" t="s">
        <v>141</v>
      </c>
      <c r="AU334" s="204" t="s">
        <v>82</v>
      </c>
      <c r="AY334" s="18" t="s">
        <v>138</v>
      </c>
      <c r="BE334" s="205">
        <f>IF(N334="základní",J334,0)</f>
        <v>0</v>
      </c>
      <c r="BF334" s="205">
        <f>IF(N334="snížená",J334,0)</f>
        <v>0</v>
      </c>
      <c r="BG334" s="205">
        <f>IF(N334="zákl. přenesená",J334,0)</f>
        <v>0</v>
      </c>
      <c r="BH334" s="205">
        <f>IF(N334="sníž. přenesená",J334,0)</f>
        <v>0</v>
      </c>
      <c r="BI334" s="205">
        <f>IF(N334="nulová",J334,0)</f>
        <v>0</v>
      </c>
      <c r="BJ334" s="18" t="s">
        <v>80</v>
      </c>
      <c r="BK334" s="205">
        <f>ROUND(I334*H334,2)</f>
        <v>0</v>
      </c>
      <c r="BL334" s="18" t="s">
        <v>249</v>
      </c>
      <c r="BM334" s="204" t="s">
        <v>834</v>
      </c>
    </row>
    <row r="335" spans="1:65" s="2" customFormat="1" ht="11.25">
      <c r="A335" s="35"/>
      <c r="B335" s="36"/>
      <c r="C335" s="37"/>
      <c r="D335" s="206" t="s">
        <v>148</v>
      </c>
      <c r="E335" s="37"/>
      <c r="F335" s="207" t="s">
        <v>635</v>
      </c>
      <c r="G335" s="37"/>
      <c r="H335" s="37"/>
      <c r="I335" s="116"/>
      <c r="J335" s="37"/>
      <c r="K335" s="37"/>
      <c r="L335" s="40"/>
      <c r="M335" s="208"/>
      <c r="N335" s="209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148</v>
      </c>
      <c r="AU335" s="18" t="s">
        <v>82</v>
      </c>
    </row>
    <row r="336" spans="1:65" s="15" customFormat="1" ht="11.25">
      <c r="B336" s="243"/>
      <c r="C336" s="244"/>
      <c r="D336" s="206" t="s">
        <v>150</v>
      </c>
      <c r="E336" s="245" t="s">
        <v>19</v>
      </c>
      <c r="F336" s="246" t="s">
        <v>636</v>
      </c>
      <c r="G336" s="244"/>
      <c r="H336" s="245" t="s">
        <v>19</v>
      </c>
      <c r="I336" s="247"/>
      <c r="J336" s="244"/>
      <c r="K336" s="244"/>
      <c r="L336" s="248"/>
      <c r="M336" s="249"/>
      <c r="N336" s="250"/>
      <c r="O336" s="250"/>
      <c r="P336" s="250"/>
      <c r="Q336" s="250"/>
      <c r="R336" s="250"/>
      <c r="S336" s="250"/>
      <c r="T336" s="251"/>
      <c r="AT336" s="252" t="s">
        <v>150</v>
      </c>
      <c r="AU336" s="252" t="s">
        <v>82</v>
      </c>
      <c r="AV336" s="15" t="s">
        <v>80</v>
      </c>
      <c r="AW336" s="15" t="s">
        <v>35</v>
      </c>
      <c r="AX336" s="15" t="s">
        <v>73</v>
      </c>
      <c r="AY336" s="252" t="s">
        <v>138</v>
      </c>
    </row>
    <row r="337" spans="1:65" s="13" customFormat="1" ht="11.25">
      <c r="B337" s="210"/>
      <c r="C337" s="211"/>
      <c r="D337" s="206" t="s">
        <v>150</v>
      </c>
      <c r="E337" s="212" t="s">
        <v>19</v>
      </c>
      <c r="F337" s="213" t="s">
        <v>835</v>
      </c>
      <c r="G337" s="211"/>
      <c r="H337" s="214">
        <v>61</v>
      </c>
      <c r="I337" s="215"/>
      <c r="J337" s="211"/>
      <c r="K337" s="211"/>
      <c r="L337" s="216"/>
      <c r="M337" s="217"/>
      <c r="N337" s="218"/>
      <c r="O337" s="218"/>
      <c r="P337" s="218"/>
      <c r="Q337" s="218"/>
      <c r="R337" s="218"/>
      <c r="S337" s="218"/>
      <c r="T337" s="219"/>
      <c r="AT337" s="220" t="s">
        <v>150</v>
      </c>
      <c r="AU337" s="220" t="s">
        <v>82</v>
      </c>
      <c r="AV337" s="13" t="s">
        <v>82</v>
      </c>
      <c r="AW337" s="13" t="s">
        <v>35</v>
      </c>
      <c r="AX337" s="13" t="s">
        <v>73</v>
      </c>
      <c r="AY337" s="220" t="s">
        <v>138</v>
      </c>
    </row>
    <row r="338" spans="1:65" s="14" customFormat="1" ht="11.25">
      <c r="B338" s="221"/>
      <c r="C338" s="222"/>
      <c r="D338" s="206" t="s">
        <v>150</v>
      </c>
      <c r="E338" s="223" t="s">
        <v>19</v>
      </c>
      <c r="F338" s="224" t="s">
        <v>152</v>
      </c>
      <c r="G338" s="222"/>
      <c r="H338" s="225">
        <v>61</v>
      </c>
      <c r="I338" s="226"/>
      <c r="J338" s="222"/>
      <c r="K338" s="222"/>
      <c r="L338" s="227"/>
      <c r="M338" s="228"/>
      <c r="N338" s="229"/>
      <c r="O338" s="229"/>
      <c r="P338" s="229"/>
      <c r="Q338" s="229"/>
      <c r="R338" s="229"/>
      <c r="S338" s="229"/>
      <c r="T338" s="230"/>
      <c r="AT338" s="231" t="s">
        <v>150</v>
      </c>
      <c r="AU338" s="231" t="s">
        <v>82</v>
      </c>
      <c r="AV338" s="14" t="s">
        <v>146</v>
      </c>
      <c r="AW338" s="14" t="s">
        <v>35</v>
      </c>
      <c r="AX338" s="14" t="s">
        <v>80</v>
      </c>
      <c r="AY338" s="231" t="s">
        <v>138</v>
      </c>
    </row>
    <row r="339" spans="1:65" s="2" customFormat="1" ht="16.5" customHeight="1">
      <c r="A339" s="35"/>
      <c r="B339" s="36"/>
      <c r="C339" s="232" t="s">
        <v>615</v>
      </c>
      <c r="D339" s="232" t="s">
        <v>153</v>
      </c>
      <c r="E339" s="233" t="s">
        <v>639</v>
      </c>
      <c r="F339" s="234" t="s">
        <v>640</v>
      </c>
      <c r="G339" s="235" t="s">
        <v>156</v>
      </c>
      <c r="H339" s="236">
        <v>2.1000000000000001E-2</v>
      </c>
      <c r="I339" s="237"/>
      <c r="J339" s="238">
        <f>ROUND(I339*H339,2)</f>
        <v>0</v>
      </c>
      <c r="K339" s="234" t="s">
        <v>329</v>
      </c>
      <c r="L339" s="239"/>
      <c r="M339" s="240" t="s">
        <v>19</v>
      </c>
      <c r="N339" s="241" t="s">
        <v>44</v>
      </c>
      <c r="O339" s="65"/>
      <c r="P339" s="202">
        <f>O339*H339</f>
        <v>0</v>
      </c>
      <c r="Q339" s="202">
        <v>1</v>
      </c>
      <c r="R339" s="202">
        <f>Q339*H339</f>
        <v>2.1000000000000001E-2</v>
      </c>
      <c r="S339" s="202">
        <v>0</v>
      </c>
      <c r="T339" s="203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4" t="s">
        <v>509</v>
      </c>
      <c r="AT339" s="204" t="s">
        <v>153</v>
      </c>
      <c r="AU339" s="204" t="s">
        <v>82</v>
      </c>
      <c r="AY339" s="18" t="s">
        <v>138</v>
      </c>
      <c r="BE339" s="205">
        <f>IF(N339="základní",J339,0)</f>
        <v>0</v>
      </c>
      <c r="BF339" s="205">
        <f>IF(N339="snížená",J339,0)</f>
        <v>0</v>
      </c>
      <c r="BG339" s="205">
        <f>IF(N339="zákl. přenesená",J339,0)</f>
        <v>0</v>
      </c>
      <c r="BH339" s="205">
        <f>IF(N339="sníž. přenesená",J339,0)</f>
        <v>0</v>
      </c>
      <c r="BI339" s="205">
        <f>IF(N339="nulová",J339,0)</f>
        <v>0</v>
      </c>
      <c r="BJ339" s="18" t="s">
        <v>80</v>
      </c>
      <c r="BK339" s="205">
        <f>ROUND(I339*H339,2)</f>
        <v>0</v>
      </c>
      <c r="BL339" s="18" t="s">
        <v>249</v>
      </c>
      <c r="BM339" s="204" t="s">
        <v>836</v>
      </c>
    </row>
    <row r="340" spans="1:65" s="2" customFormat="1" ht="11.25">
      <c r="A340" s="35"/>
      <c r="B340" s="36"/>
      <c r="C340" s="37"/>
      <c r="D340" s="206" t="s">
        <v>148</v>
      </c>
      <c r="E340" s="37"/>
      <c r="F340" s="207" t="s">
        <v>640</v>
      </c>
      <c r="G340" s="37"/>
      <c r="H340" s="37"/>
      <c r="I340" s="116"/>
      <c r="J340" s="37"/>
      <c r="K340" s="37"/>
      <c r="L340" s="40"/>
      <c r="M340" s="208"/>
      <c r="N340" s="209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148</v>
      </c>
      <c r="AU340" s="18" t="s">
        <v>82</v>
      </c>
    </row>
    <row r="341" spans="1:65" s="13" customFormat="1" ht="11.25">
      <c r="B341" s="210"/>
      <c r="C341" s="211"/>
      <c r="D341" s="206" t="s">
        <v>150</v>
      </c>
      <c r="E341" s="211"/>
      <c r="F341" s="213" t="s">
        <v>837</v>
      </c>
      <c r="G341" s="211"/>
      <c r="H341" s="214">
        <v>2.1000000000000001E-2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150</v>
      </c>
      <c r="AU341" s="220" t="s">
        <v>82</v>
      </c>
      <c r="AV341" s="13" t="s">
        <v>82</v>
      </c>
      <c r="AW341" s="13" t="s">
        <v>4</v>
      </c>
      <c r="AX341" s="13" t="s">
        <v>80</v>
      </c>
      <c r="AY341" s="220" t="s">
        <v>138</v>
      </c>
    </row>
    <row r="342" spans="1:65" s="2" customFormat="1" ht="16.5" customHeight="1">
      <c r="A342" s="35"/>
      <c r="B342" s="36"/>
      <c r="C342" s="193" t="s">
        <v>622</v>
      </c>
      <c r="D342" s="193" t="s">
        <v>141</v>
      </c>
      <c r="E342" s="194" t="s">
        <v>645</v>
      </c>
      <c r="F342" s="195" t="s">
        <v>646</v>
      </c>
      <c r="G342" s="196" t="s">
        <v>170</v>
      </c>
      <c r="H342" s="197">
        <v>122</v>
      </c>
      <c r="I342" s="198"/>
      <c r="J342" s="199">
        <f>ROUND(I342*H342,2)</f>
        <v>0</v>
      </c>
      <c r="K342" s="195" t="s">
        <v>329</v>
      </c>
      <c r="L342" s="40"/>
      <c r="M342" s="200" t="s">
        <v>19</v>
      </c>
      <c r="N342" s="201" t="s">
        <v>44</v>
      </c>
      <c r="O342" s="65"/>
      <c r="P342" s="202">
        <f>O342*H342</f>
        <v>0</v>
      </c>
      <c r="Q342" s="202">
        <v>0</v>
      </c>
      <c r="R342" s="202">
        <f>Q342*H342</f>
        <v>0</v>
      </c>
      <c r="S342" s="202">
        <v>0</v>
      </c>
      <c r="T342" s="203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4" t="s">
        <v>249</v>
      </c>
      <c r="AT342" s="204" t="s">
        <v>141</v>
      </c>
      <c r="AU342" s="204" t="s">
        <v>82</v>
      </c>
      <c r="AY342" s="18" t="s">
        <v>138</v>
      </c>
      <c r="BE342" s="205">
        <f>IF(N342="základní",J342,0)</f>
        <v>0</v>
      </c>
      <c r="BF342" s="205">
        <f>IF(N342="snížená",J342,0)</f>
        <v>0</v>
      </c>
      <c r="BG342" s="205">
        <f>IF(N342="zákl. přenesená",J342,0)</f>
        <v>0</v>
      </c>
      <c r="BH342" s="205">
        <f>IF(N342="sníž. přenesená",J342,0)</f>
        <v>0</v>
      </c>
      <c r="BI342" s="205">
        <f>IF(N342="nulová",J342,0)</f>
        <v>0</v>
      </c>
      <c r="BJ342" s="18" t="s">
        <v>80</v>
      </c>
      <c r="BK342" s="205">
        <f>ROUND(I342*H342,2)</f>
        <v>0</v>
      </c>
      <c r="BL342" s="18" t="s">
        <v>249</v>
      </c>
      <c r="BM342" s="204" t="s">
        <v>838</v>
      </c>
    </row>
    <row r="343" spans="1:65" s="2" customFormat="1" ht="11.25">
      <c r="A343" s="35"/>
      <c r="B343" s="36"/>
      <c r="C343" s="37"/>
      <c r="D343" s="206" t="s">
        <v>148</v>
      </c>
      <c r="E343" s="37"/>
      <c r="F343" s="207" t="s">
        <v>648</v>
      </c>
      <c r="G343" s="37"/>
      <c r="H343" s="37"/>
      <c r="I343" s="116"/>
      <c r="J343" s="37"/>
      <c r="K343" s="37"/>
      <c r="L343" s="40"/>
      <c r="M343" s="208"/>
      <c r="N343" s="209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148</v>
      </c>
      <c r="AU343" s="18" t="s">
        <v>82</v>
      </c>
    </row>
    <row r="344" spans="1:65" s="15" customFormat="1" ht="11.25">
      <c r="B344" s="243"/>
      <c r="C344" s="244"/>
      <c r="D344" s="206" t="s">
        <v>150</v>
      </c>
      <c r="E344" s="245" t="s">
        <v>19</v>
      </c>
      <c r="F344" s="246" t="s">
        <v>649</v>
      </c>
      <c r="G344" s="244"/>
      <c r="H344" s="245" t="s">
        <v>19</v>
      </c>
      <c r="I344" s="247"/>
      <c r="J344" s="244"/>
      <c r="K344" s="244"/>
      <c r="L344" s="248"/>
      <c r="M344" s="249"/>
      <c r="N344" s="250"/>
      <c r="O344" s="250"/>
      <c r="P344" s="250"/>
      <c r="Q344" s="250"/>
      <c r="R344" s="250"/>
      <c r="S344" s="250"/>
      <c r="T344" s="251"/>
      <c r="AT344" s="252" t="s">
        <v>150</v>
      </c>
      <c r="AU344" s="252" t="s">
        <v>82</v>
      </c>
      <c r="AV344" s="15" t="s">
        <v>80</v>
      </c>
      <c r="AW344" s="15" t="s">
        <v>35</v>
      </c>
      <c r="AX344" s="15" t="s">
        <v>73</v>
      </c>
      <c r="AY344" s="252" t="s">
        <v>138</v>
      </c>
    </row>
    <row r="345" spans="1:65" s="13" customFormat="1" ht="11.25">
      <c r="B345" s="210"/>
      <c r="C345" s="211"/>
      <c r="D345" s="206" t="s">
        <v>150</v>
      </c>
      <c r="E345" s="212" t="s">
        <v>19</v>
      </c>
      <c r="F345" s="213" t="s">
        <v>839</v>
      </c>
      <c r="G345" s="211"/>
      <c r="H345" s="214">
        <v>122</v>
      </c>
      <c r="I345" s="215"/>
      <c r="J345" s="211"/>
      <c r="K345" s="211"/>
      <c r="L345" s="216"/>
      <c r="M345" s="217"/>
      <c r="N345" s="218"/>
      <c r="O345" s="218"/>
      <c r="P345" s="218"/>
      <c r="Q345" s="218"/>
      <c r="R345" s="218"/>
      <c r="S345" s="218"/>
      <c r="T345" s="219"/>
      <c r="AT345" s="220" t="s">
        <v>150</v>
      </c>
      <c r="AU345" s="220" t="s">
        <v>82</v>
      </c>
      <c r="AV345" s="13" t="s">
        <v>82</v>
      </c>
      <c r="AW345" s="13" t="s">
        <v>35</v>
      </c>
      <c r="AX345" s="13" t="s">
        <v>73</v>
      </c>
      <c r="AY345" s="220" t="s">
        <v>138</v>
      </c>
    </row>
    <row r="346" spans="1:65" s="14" customFormat="1" ht="11.25">
      <c r="B346" s="221"/>
      <c r="C346" s="222"/>
      <c r="D346" s="206" t="s">
        <v>150</v>
      </c>
      <c r="E346" s="223" t="s">
        <v>19</v>
      </c>
      <c r="F346" s="224" t="s">
        <v>152</v>
      </c>
      <c r="G346" s="222"/>
      <c r="H346" s="225">
        <v>122</v>
      </c>
      <c r="I346" s="226"/>
      <c r="J346" s="222"/>
      <c r="K346" s="222"/>
      <c r="L346" s="227"/>
      <c r="M346" s="228"/>
      <c r="N346" s="229"/>
      <c r="O346" s="229"/>
      <c r="P346" s="229"/>
      <c r="Q346" s="229"/>
      <c r="R346" s="229"/>
      <c r="S346" s="229"/>
      <c r="T346" s="230"/>
      <c r="AT346" s="231" t="s">
        <v>150</v>
      </c>
      <c r="AU346" s="231" t="s">
        <v>82</v>
      </c>
      <c r="AV346" s="14" t="s">
        <v>146</v>
      </c>
      <c r="AW346" s="14" t="s">
        <v>35</v>
      </c>
      <c r="AX346" s="14" t="s">
        <v>80</v>
      </c>
      <c r="AY346" s="231" t="s">
        <v>138</v>
      </c>
    </row>
    <row r="347" spans="1:65" s="2" customFormat="1" ht="16.5" customHeight="1">
      <c r="A347" s="35"/>
      <c r="B347" s="36"/>
      <c r="C347" s="232" t="s">
        <v>631</v>
      </c>
      <c r="D347" s="232" t="s">
        <v>153</v>
      </c>
      <c r="E347" s="233" t="s">
        <v>652</v>
      </c>
      <c r="F347" s="234" t="s">
        <v>653</v>
      </c>
      <c r="G347" s="235" t="s">
        <v>156</v>
      </c>
      <c r="H347" s="236">
        <v>4.2999999999999997E-2</v>
      </c>
      <c r="I347" s="237"/>
      <c r="J347" s="238">
        <f>ROUND(I347*H347,2)</f>
        <v>0</v>
      </c>
      <c r="K347" s="234" t="s">
        <v>329</v>
      </c>
      <c r="L347" s="239"/>
      <c r="M347" s="240" t="s">
        <v>19</v>
      </c>
      <c r="N347" s="241" t="s">
        <v>44</v>
      </c>
      <c r="O347" s="65"/>
      <c r="P347" s="202">
        <f>O347*H347</f>
        <v>0</v>
      </c>
      <c r="Q347" s="202">
        <v>1</v>
      </c>
      <c r="R347" s="202">
        <f>Q347*H347</f>
        <v>4.2999999999999997E-2</v>
      </c>
      <c r="S347" s="202">
        <v>0</v>
      </c>
      <c r="T347" s="203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4" t="s">
        <v>509</v>
      </c>
      <c r="AT347" s="204" t="s">
        <v>153</v>
      </c>
      <c r="AU347" s="204" t="s">
        <v>82</v>
      </c>
      <c r="AY347" s="18" t="s">
        <v>138</v>
      </c>
      <c r="BE347" s="205">
        <f>IF(N347="základní",J347,0)</f>
        <v>0</v>
      </c>
      <c r="BF347" s="205">
        <f>IF(N347="snížená",J347,0)</f>
        <v>0</v>
      </c>
      <c r="BG347" s="205">
        <f>IF(N347="zákl. přenesená",J347,0)</f>
        <v>0</v>
      </c>
      <c r="BH347" s="205">
        <f>IF(N347="sníž. přenesená",J347,0)</f>
        <v>0</v>
      </c>
      <c r="BI347" s="205">
        <f>IF(N347="nulová",J347,0)</f>
        <v>0</v>
      </c>
      <c r="BJ347" s="18" t="s">
        <v>80</v>
      </c>
      <c r="BK347" s="205">
        <f>ROUND(I347*H347,2)</f>
        <v>0</v>
      </c>
      <c r="BL347" s="18" t="s">
        <v>249</v>
      </c>
      <c r="BM347" s="204" t="s">
        <v>840</v>
      </c>
    </row>
    <row r="348" spans="1:65" s="2" customFormat="1" ht="11.25">
      <c r="A348" s="35"/>
      <c r="B348" s="36"/>
      <c r="C348" s="37"/>
      <c r="D348" s="206" t="s">
        <v>148</v>
      </c>
      <c r="E348" s="37"/>
      <c r="F348" s="207" t="s">
        <v>653</v>
      </c>
      <c r="G348" s="37"/>
      <c r="H348" s="37"/>
      <c r="I348" s="116"/>
      <c r="J348" s="37"/>
      <c r="K348" s="37"/>
      <c r="L348" s="40"/>
      <c r="M348" s="208"/>
      <c r="N348" s="209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148</v>
      </c>
      <c r="AU348" s="18" t="s">
        <v>82</v>
      </c>
    </row>
    <row r="349" spans="1:65" s="13" customFormat="1" ht="11.25">
      <c r="B349" s="210"/>
      <c r="C349" s="211"/>
      <c r="D349" s="206" t="s">
        <v>150</v>
      </c>
      <c r="E349" s="211"/>
      <c r="F349" s="213" t="s">
        <v>841</v>
      </c>
      <c r="G349" s="211"/>
      <c r="H349" s="214">
        <v>4.2999999999999997E-2</v>
      </c>
      <c r="I349" s="215"/>
      <c r="J349" s="211"/>
      <c r="K349" s="211"/>
      <c r="L349" s="216"/>
      <c r="M349" s="217"/>
      <c r="N349" s="218"/>
      <c r="O349" s="218"/>
      <c r="P349" s="218"/>
      <c r="Q349" s="218"/>
      <c r="R349" s="218"/>
      <c r="S349" s="218"/>
      <c r="T349" s="219"/>
      <c r="AT349" s="220" t="s">
        <v>150</v>
      </c>
      <c r="AU349" s="220" t="s">
        <v>82</v>
      </c>
      <c r="AV349" s="13" t="s">
        <v>82</v>
      </c>
      <c r="AW349" s="13" t="s">
        <v>4</v>
      </c>
      <c r="AX349" s="13" t="s">
        <v>80</v>
      </c>
      <c r="AY349" s="220" t="s">
        <v>138</v>
      </c>
    </row>
    <row r="350" spans="1:65" s="2" customFormat="1" ht="16.5" customHeight="1">
      <c r="A350" s="35"/>
      <c r="B350" s="36"/>
      <c r="C350" s="193" t="s">
        <v>638</v>
      </c>
      <c r="D350" s="193" t="s">
        <v>141</v>
      </c>
      <c r="E350" s="194" t="s">
        <v>658</v>
      </c>
      <c r="F350" s="195" t="s">
        <v>659</v>
      </c>
      <c r="G350" s="196" t="s">
        <v>156</v>
      </c>
      <c r="H350" s="197">
        <v>6.4000000000000001E-2</v>
      </c>
      <c r="I350" s="198"/>
      <c r="J350" s="199">
        <f>ROUND(I350*H350,2)</f>
        <v>0</v>
      </c>
      <c r="K350" s="195" t="s">
        <v>329</v>
      </c>
      <c r="L350" s="40"/>
      <c r="M350" s="200" t="s">
        <v>19</v>
      </c>
      <c r="N350" s="201" t="s">
        <v>44</v>
      </c>
      <c r="O350" s="65"/>
      <c r="P350" s="202">
        <f>O350*H350</f>
        <v>0</v>
      </c>
      <c r="Q350" s="202">
        <v>0</v>
      </c>
      <c r="R350" s="202">
        <f>Q350*H350</f>
        <v>0</v>
      </c>
      <c r="S350" s="202">
        <v>0</v>
      </c>
      <c r="T350" s="203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4" t="s">
        <v>249</v>
      </c>
      <c r="AT350" s="204" t="s">
        <v>141</v>
      </c>
      <c r="AU350" s="204" t="s">
        <v>82</v>
      </c>
      <c r="AY350" s="18" t="s">
        <v>138</v>
      </c>
      <c r="BE350" s="205">
        <f>IF(N350="základní",J350,0)</f>
        <v>0</v>
      </c>
      <c r="BF350" s="205">
        <f>IF(N350="snížená",J350,0)</f>
        <v>0</v>
      </c>
      <c r="BG350" s="205">
        <f>IF(N350="zákl. přenesená",J350,0)</f>
        <v>0</v>
      </c>
      <c r="BH350" s="205">
        <f>IF(N350="sníž. přenesená",J350,0)</f>
        <v>0</v>
      </c>
      <c r="BI350" s="205">
        <f>IF(N350="nulová",J350,0)</f>
        <v>0</v>
      </c>
      <c r="BJ350" s="18" t="s">
        <v>80</v>
      </c>
      <c r="BK350" s="205">
        <f>ROUND(I350*H350,2)</f>
        <v>0</v>
      </c>
      <c r="BL350" s="18" t="s">
        <v>249</v>
      </c>
      <c r="BM350" s="204" t="s">
        <v>842</v>
      </c>
    </row>
    <row r="351" spans="1:65" s="2" customFormat="1" ht="19.5">
      <c r="A351" s="35"/>
      <c r="B351" s="36"/>
      <c r="C351" s="37"/>
      <c r="D351" s="206" t="s">
        <v>148</v>
      </c>
      <c r="E351" s="37"/>
      <c r="F351" s="207" t="s">
        <v>661</v>
      </c>
      <c r="G351" s="37"/>
      <c r="H351" s="37"/>
      <c r="I351" s="116"/>
      <c r="J351" s="37"/>
      <c r="K351" s="37"/>
      <c r="L351" s="40"/>
      <c r="M351" s="208"/>
      <c r="N351" s="209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148</v>
      </c>
      <c r="AU351" s="18" t="s">
        <v>82</v>
      </c>
    </row>
    <row r="352" spans="1:65" s="12" customFormat="1" ht="25.9" customHeight="1">
      <c r="B352" s="177"/>
      <c r="C352" s="178"/>
      <c r="D352" s="179" t="s">
        <v>72</v>
      </c>
      <c r="E352" s="180" t="s">
        <v>153</v>
      </c>
      <c r="F352" s="180" t="s">
        <v>843</v>
      </c>
      <c r="G352" s="178"/>
      <c r="H352" s="178"/>
      <c r="I352" s="181"/>
      <c r="J352" s="182">
        <f>BK352</f>
        <v>0</v>
      </c>
      <c r="K352" s="178"/>
      <c r="L352" s="183"/>
      <c r="M352" s="184"/>
      <c r="N352" s="185"/>
      <c r="O352" s="185"/>
      <c r="P352" s="186">
        <f>P353</f>
        <v>0</v>
      </c>
      <c r="Q352" s="185"/>
      <c r="R352" s="186">
        <f>R353</f>
        <v>2.2200000000000001E-2</v>
      </c>
      <c r="S352" s="185"/>
      <c r="T352" s="187">
        <f>T353</f>
        <v>0</v>
      </c>
      <c r="AR352" s="188" t="s">
        <v>160</v>
      </c>
      <c r="AT352" s="189" t="s">
        <v>72</v>
      </c>
      <c r="AU352" s="189" t="s">
        <v>73</v>
      </c>
      <c r="AY352" s="188" t="s">
        <v>138</v>
      </c>
      <c r="BK352" s="190">
        <f>BK353</f>
        <v>0</v>
      </c>
    </row>
    <row r="353" spans="1:65" s="12" customFormat="1" ht="22.9" customHeight="1">
      <c r="B353" s="177"/>
      <c r="C353" s="178"/>
      <c r="D353" s="179" t="s">
        <v>72</v>
      </c>
      <c r="E353" s="191" t="s">
        <v>844</v>
      </c>
      <c r="F353" s="191" t="s">
        <v>845</v>
      </c>
      <c r="G353" s="178"/>
      <c r="H353" s="178"/>
      <c r="I353" s="181"/>
      <c r="J353" s="192">
        <f>BK353</f>
        <v>0</v>
      </c>
      <c r="K353" s="178"/>
      <c r="L353" s="183"/>
      <c r="M353" s="184"/>
      <c r="N353" s="185"/>
      <c r="O353" s="185"/>
      <c r="P353" s="186">
        <f>SUM(P354:P363)</f>
        <v>0</v>
      </c>
      <c r="Q353" s="185"/>
      <c r="R353" s="186">
        <f>SUM(R354:R363)</f>
        <v>2.2200000000000001E-2</v>
      </c>
      <c r="S353" s="185"/>
      <c r="T353" s="187">
        <f>SUM(T354:T363)</f>
        <v>0</v>
      </c>
      <c r="AR353" s="188" t="s">
        <v>160</v>
      </c>
      <c r="AT353" s="189" t="s">
        <v>72</v>
      </c>
      <c r="AU353" s="189" t="s">
        <v>80</v>
      </c>
      <c r="AY353" s="188" t="s">
        <v>138</v>
      </c>
      <c r="BK353" s="190">
        <f>SUM(BK354:BK363)</f>
        <v>0</v>
      </c>
    </row>
    <row r="354" spans="1:65" s="2" customFormat="1" ht="16.5" customHeight="1">
      <c r="A354" s="35"/>
      <c r="B354" s="36"/>
      <c r="C354" s="193" t="s">
        <v>644</v>
      </c>
      <c r="D354" s="193" t="s">
        <v>141</v>
      </c>
      <c r="E354" s="194" t="s">
        <v>665</v>
      </c>
      <c r="F354" s="195" t="s">
        <v>666</v>
      </c>
      <c r="G354" s="196" t="s">
        <v>216</v>
      </c>
      <c r="H354" s="197">
        <v>6</v>
      </c>
      <c r="I354" s="198"/>
      <c r="J354" s="199">
        <f>ROUND(I354*H354,2)</f>
        <v>0</v>
      </c>
      <c r="K354" s="195" t="s">
        <v>329</v>
      </c>
      <c r="L354" s="40"/>
      <c r="M354" s="200" t="s">
        <v>19</v>
      </c>
      <c r="N354" s="201" t="s">
        <v>44</v>
      </c>
      <c r="O354" s="65"/>
      <c r="P354" s="202">
        <f>O354*H354</f>
        <v>0</v>
      </c>
      <c r="Q354" s="202">
        <v>0</v>
      </c>
      <c r="R354" s="202">
        <f>Q354*H354</f>
        <v>0</v>
      </c>
      <c r="S354" s="202">
        <v>0</v>
      </c>
      <c r="T354" s="203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4" t="s">
        <v>368</v>
      </c>
      <c r="AT354" s="204" t="s">
        <v>141</v>
      </c>
      <c r="AU354" s="204" t="s">
        <v>82</v>
      </c>
      <c r="AY354" s="18" t="s">
        <v>138</v>
      </c>
      <c r="BE354" s="205">
        <f>IF(N354="základní",J354,0)</f>
        <v>0</v>
      </c>
      <c r="BF354" s="205">
        <f>IF(N354="snížená",J354,0)</f>
        <v>0</v>
      </c>
      <c r="BG354" s="205">
        <f>IF(N354="zákl. přenesená",J354,0)</f>
        <v>0</v>
      </c>
      <c r="BH354" s="205">
        <f>IF(N354="sníž. přenesená",J354,0)</f>
        <v>0</v>
      </c>
      <c r="BI354" s="205">
        <f>IF(N354="nulová",J354,0)</f>
        <v>0</v>
      </c>
      <c r="BJ354" s="18" t="s">
        <v>80</v>
      </c>
      <c r="BK354" s="205">
        <f>ROUND(I354*H354,2)</f>
        <v>0</v>
      </c>
      <c r="BL354" s="18" t="s">
        <v>368</v>
      </c>
      <c r="BM354" s="204" t="s">
        <v>846</v>
      </c>
    </row>
    <row r="355" spans="1:65" s="2" customFormat="1" ht="19.5">
      <c r="A355" s="35"/>
      <c r="B355" s="36"/>
      <c r="C355" s="37"/>
      <c r="D355" s="206" t="s">
        <v>148</v>
      </c>
      <c r="E355" s="37"/>
      <c r="F355" s="207" t="s">
        <v>668</v>
      </c>
      <c r="G355" s="37"/>
      <c r="H355" s="37"/>
      <c r="I355" s="116"/>
      <c r="J355" s="37"/>
      <c r="K355" s="37"/>
      <c r="L355" s="40"/>
      <c r="M355" s="208"/>
      <c r="N355" s="209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148</v>
      </c>
      <c r="AU355" s="18" t="s">
        <v>82</v>
      </c>
    </row>
    <row r="356" spans="1:65" s="15" customFormat="1" ht="11.25">
      <c r="B356" s="243"/>
      <c r="C356" s="244"/>
      <c r="D356" s="206" t="s">
        <v>150</v>
      </c>
      <c r="E356" s="245" t="s">
        <v>19</v>
      </c>
      <c r="F356" s="246" t="s">
        <v>669</v>
      </c>
      <c r="G356" s="244"/>
      <c r="H356" s="245" t="s">
        <v>19</v>
      </c>
      <c r="I356" s="247"/>
      <c r="J356" s="244"/>
      <c r="K356" s="244"/>
      <c r="L356" s="248"/>
      <c r="M356" s="249"/>
      <c r="N356" s="250"/>
      <c r="O356" s="250"/>
      <c r="P356" s="250"/>
      <c r="Q356" s="250"/>
      <c r="R356" s="250"/>
      <c r="S356" s="250"/>
      <c r="T356" s="251"/>
      <c r="AT356" s="252" t="s">
        <v>150</v>
      </c>
      <c r="AU356" s="252" t="s">
        <v>82</v>
      </c>
      <c r="AV356" s="15" t="s">
        <v>80</v>
      </c>
      <c r="AW356" s="15" t="s">
        <v>35</v>
      </c>
      <c r="AX356" s="15" t="s">
        <v>73</v>
      </c>
      <c r="AY356" s="252" t="s">
        <v>138</v>
      </c>
    </row>
    <row r="357" spans="1:65" s="13" customFormat="1" ht="11.25">
      <c r="B357" s="210"/>
      <c r="C357" s="211"/>
      <c r="D357" s="206" t="s">
        <v>150</v>
      </c>
      <c r="E357" s="212" t="s">
        <v>19</v>
      </c>
      <c r="F357" s="213" t="s">
        <v>847</v>
      </c>
      <c r="G357" s="211"/>
      <c r="H357" s="214">
        <v>6</v>
      </c>
      <c r="I357" s="215"/>
      <c r="J357" s="211"/>
      <c r="K357" s="211"/>
      <c r="L357" s="216"/>
      <c r="M357" s="217"/>
      <c r="N357" s="218"/>
      <c r="O357" s="218"/>
      <c r="P357" s="218"/>
      <c r="Q357" s="218"/>
      <c r="R357" s="218"/>
      <c r="S357" s="218"/>
      <c r="T357" s="219"/>
      <c r="AT357" s="220" t="s">
        <v>150</v>
      </c>
      <c r="AU357" s="220" t="s">
        <v>82</v>
      </c>
      <c r="AV357" s="13" t="s">
        <v>82</v>
      </c>
      <c r="AW357" s="13" t="s">
        <v>35</v>
      </c>
      <c r="AX357" s="13" t="s">
        <v>73</v>
      </c>
      <c r="AY357" s="220" t="s">
        <v>138</v>
      </c>
    </row>
    <row r="358" spans="1:65" s="14" customFormat="1" ht="11.25">
      <c r="B358" s="221"/>
      <c r="C358" s="222"/>
      <c r="D358" s="206" t="s">
        <v>150</v>
      </c>
      <c r="E358" s="223" t="s">
        <v>19</v>
      </c>
      <c r="F358" s="224" t="s">
        <v>152</v>
      </c>
      <c r="G358" s="222"/>
      <c r="H358" s="225">
        <v>6</v>
      </c>
      <c r="I358" s="226"/>
      <c r="J358" s="222"/>
      <c r="K358" s="222"/>
      <c r="L358" s="227"/>
      <c r="M358" s="228"/>
      <c r="N358" s="229"/>
      <c r="O358" s="229"/>
      <c r="P358" s="229"/>
      <c r="Q358" s="229"/>
      <c r="R358" s="229"/>
      <c r="S358" s="229"/>
      <c r="T358" s="230"/>
      <c r="AT358" s="231" t="s">
        <v>150</v>
      </c>
      <c r="AU358" s="231" t="s">
        <v>82</v>
      </c>
      <c r="AV358" s="14" t="s">
        <v>146</v>
      </c>
      <c r="AW358" s="14" t="s">
        <v>35</v>
      </c>
      <c r="AX358" s="14" t="s">
        <v>80</v>
      </c>
      <c r="AY358" s="231" t="s">
        <v>138</v>
      </c>
    </row>
    <row r="359" spans="1:65" s="2" customFormat="1" ht="16.5" customHeight="1">
      <c r="A359" s="35"/>
      <c r="B359" s="36"/>
      <c r="C359" s="232" t="s">
        <v>651</v>
      </c>
      <c r="D359" s="232" t="s">
        <v>153</v>
      </c>
      <c r="E359" s="233" t="s">
        <v>672</v>
      </c>
      <c r="F359" s="234" t="s">
        <v>673</v>
      </c>
      <c r="G359" s="235" t="s">
        <v>216</v>
      </c>
      <c r="H359" s="236">
        <v>6</v>
      </c>
      <c r="I359" s="237"/>
      <c r="J359" s="238">
        <f>ROUND(I359*H359,2)</f>
        <v>0</v>
      </c>
      <c r="K359" s="234" t="s">
        <v>329</v>
      </c>
      <c r="L359" s="239"/>
      <c r="M359" s="240" t="s">
        <v>19</v>
      </c>
      <c r="N359" s="241" t="s">
        <v>44</v>
      </c>
      <c r="O359" s="65"/>
      <c r="P359" s="202">
        <f>O359*H359</f>
        <v>0</v>
      </c>
      <c r="Q359" s="202">
        <v>3.7000000000000002E-3</v>
      </c>
      <c r="R359" s="202">
        <f>Q359*H359</f>
        <v>2.2200000000000001E-2</v>
      </c>
      <c r="S359" s="202">
        <v>0</v>
      </c>
      <c r="T359" s="203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4" t="s">
        <v>848</v>
      </c>
      <c r="AT359" s="204" t="s">
        <v>153</v>
      </c>
      <c r="AU359" s="204" t="s">
        <v>82</v>
      </c>
      <c r="AY359" s="18" t="s">
        <v>138</v>
      </c>
      <c r="BE359" s="205">
        <f>IF(N359="základní",J359,0)</f>
        <v>0</v>
      </c>
      <c r="BF359" s="205">
        <f>IF(N359="snížená",J359,0)</f>
        <v>0</v>
      </c>
      <c r="BG359" s="205">
        <f>IF(N359="zákl. přenesená",J359,0)</f>
        <v>0</v>
      </c>
      <c r="BH359" s="205">
        <f>IF(N359="sníž. přenesená",J359,0)</f>
        <v>0</v>
      </c>
      <c r="BI359" s="205">
        <f>IF(N359="nulová",J359,0)</f>
        <v>0</v>
      </c>
      <c r="BJ359" s="18" t="s">
        <v>80</v>
      </c>
      <c r="BK359" s="205">
        <f>ROUND(I359*H359,2)</f>
        <v>0</v>
      </c>
      <c r="BL359" s="18" t="s">
        <v>848</v>
      </c>
      <c r="BM359" s="204" t="s">
        <v>849</v>
      </c>
    </row>
    <row r="360" spans="1:65" s="2" customFormat="1" ht="11.25">
      <c r="A360" s="35"/>
      <c r="B360" s="36"/>
      <c r="C360" s="37"/>
      <c r="D360" s="206" t="s">
        <v>148</v>
      </c>
      <c r="E360" s="37"/>
      <c r="F360" s="207" t="s">
        <v>673</v>
      </c>
      <c r="G360" s="37"/>
      <c r="H360" s="37"/>
      <c r="I360" s="116"/>
      <c r="J360" s="37"/>
      <c r="K360" s="37"/>
      <c r="L360" s="40"/>
      <c r="M360" s="208"/>
      <c r="N360" s="209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148</v>
      </c>
      <c r="AU360" s="18" t="s">
        <v>82</v>
      </c>
    </row>
    <row r="361" spans="1:65" s="15" customFormat="1" ht="11.25">
      <c r="B361" s="243"/>
      <c r="C361" s="244"/>
      <c r="D361" s="206" t="s">
        <v>150</v>
      </c>
      <c r="E361" s="245" t="s">
        <v>19</v>
      </c>
      <c r="F361" s="246" t="s">
        <v>675</v>
      </c>
      <c r="G361" s="244"/>
      <c r="H361" s="245" t="s">
        <v>19</v>
      </c>
      <c r="I361" s="247"/>
      <c r="J361" s="244"/>
      <c r="K361" s="244"/>
      <c r="L361" s="248"/>
      <c r="M361" s="249"/>
      <c r="N361" s="250"/>
      <c r="O361" s="250"/>
      <c r="P361" s="250"/>
      <c r="Q361" s="250"/>
      <c r="R361" s="250"/>
      <c r="S361" s="250"/>
      <c r="T361" s="251"/>
      <c r="AT361" s="252" t="s">
        <v>150</v>
      </c>
      <c r="AU361" s="252" t="s">
        <v>82</v>
      </c>
      <c r="AV361" s="15" t="s">
        <v>80</v>
      </c>
      <c r="AW361" s="15" t="s">
        <v>35</v>
      </c>
      <c r="AX361" s="15" t="s">
        <v>73</v>
      </c>
      <c r="AY361" s="252" t="s">
        <v>138</v>
      </c>
    </row>
    <row r="362" spans="1:65" s="13" customFormat="1" ht="11.25">
      <c r="B362" s="210"/>
      <c r="C362" s="211"/>
      <c r="D362" s="206" t="s">
        <v>150</v>
      </c>
      <c r="E362" s="212" t="s">
        <v>19</v>
      </c>
      <c r="F362" s="213" t="s">
        <v>847</v>
      </c>
      <c r="G362" s="211"/>
      <c r="H362" s="214">
        <v>6</v>
      </c>
      <c r="I362" s="215"/>
      <c r="J362" s="211"/>
      <c r="K362" s="211"/>
      <c r="L362" s="216"/>
      <c r="M362" s="217"/>
      <c r="N362" s="218"/>
      <c r="O362" s="218"/>
      <c r="P362" s="218"/>
      <c r="Q362" s="218"/>
      <c r="R362" s="218"/>
      <c r="S362" s="218"/>
      <c r="T362" s="219"/>
      <c r="AT362" s="220" t="s">
        <v>150</v>
      </c>
      <c r="AU362" s="220" t="s">
        <v>82</v>
      </c>
      <c r="AV362" s="13" t="s">
        <v>82</v>
      </c>
      <c r="AW362" s="13" t="s">
        <v>35</v>
      </c>
      <c r="AX362" s="13" t="s">
        <v>73</v>
      </c>
      <c r="AY362" s="220" t="s">
        <v>138</v>
      </c>
    </row>
    <row r="363" spans="1:65" s="14" customFormat="1" ht="11.25">
      <c r="B363" s="221"/>
      <c r="C363" s="222"/>
      <c r="D363" s="206" t="s">
        <v>150</v>
      </c>
      <c r="E363" s="223" t="s">
        <v>19</v>
      </c>
      <c r="F363" s="224" t="s">
        <v>152</v>
      </c>
      <c r="G363" s="222"/>
      <c r="H363" s="225">
        <v>6</v>
      </c>
      <c r="I363" s="226"/>
      <c r="J363" s="222"/>
      <c r="K363" s="222"/>
      <c r="L363" s="227"/>
      <c r="M363" s="253"/>
      <c r="N363" s="254"/>
      <c r="O363" s="254"/>
      <c r="P363" s="254"/>
      <c r="Q363" s="254"/>
      <c r="R363" s="254"/>
      <c r="S363" s="254"/>
      <c r="T363" s="255"/>
      <c r="AT363" s="231" t="s">
        <v>150</v>
      </c>
      <c r="AU363" s="231" t="s">
        <v>82</v>
      </c>
      <c r="AV363" s="14" t="s">
        <v>146</v>
      </c>
      <c r="AW363" s="14" t="s">
        <v>35</v>
      </c>
      <c r="AX363" s="14" t="s">
        <v>80</v>
      </c>
      <c r="AY363" s="231" t="s">
        <v>138</v>
      </c>
    </row>
    <row r="364" spans="1:65" s="2" customFormat="1" ht="6.95" customHeight="1">
      <c r="A364" s="35"/>
      <c r="B364" s="48"/>
      <c r="C364" s="49"/>
      <c r="D364" s="49"/>
      <c r="E364" s="49"/>
      <c r="F364" s="49"/>
      <c r="G364" s="49"/>
      <c r="H364" s="49"/>
      <c r="I364" s="143"/>
      <c r="J364" s="49"/>
      <c r="K364" s="49"/>
      <c r="L364" s="40"/>
      <c r="M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</row>
  </sheetData>
  <sheetProtection algorithmName="SHA-512" hashValue="9QpakoJZLTW8WnXB+HUy4aKZ9pLrG+Ovp3CBxA09d+a88z2IUJ+3V4rN23kI6ZXB7UiVfI+sO97dl/g/yxOcOQ==" saltValue="Zbn6KXvHTQ0tU4VkV/wvWb0LLWLp+Xji0lOlhzjtPf4jBqTPuaTE9pFwsDd49gLthrk+pyLgWYZZEnU77chxCg==" spinCount="100000" sheet="1" objects="1" scenarios="1" formatColumns="0" formatRows="0" autoFilter="0"/>
  <autoFilter ref="C95:K363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8" t="s">
        <v>105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111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79" t="str">
        <f>'Rekapitulace stavby'!K6</f>
        <v>Oprava mostních objektů na trati Frýdek Místek - Český Těšín</v>
      </c>
      <c r="F7" s="380"/>
      <c r="G7" s="380"/>
      <c r="H7" s="380"/>
      <c r="I7" s="109"/>
      <c r="L7" s="21"/>
    </row>
    <row r="8" spans="1:46" s="1" customFormat="1" ht="12" customHeight="1">
      <c r="B8" s="21"/>
      <c r="D8" s="115" t="s">
        <v>112</v>
      </c>
      <c r="I8" s="109"/>
      <c r="L8" s="21"/>
    </row>
    <row r="9" spans="1:46" s="2" customFormat="1" ht="16.5" customHeight="1">
      <c r="A9" s="35"/>
      <c r="B9" s="40"/>
      <c r="C9" s="35"/>
      <c r="D9" s="35"/>
      <c r="E9" s="379" t="s">
        <v>850</v>
      </c>
      <c r="F9" s="381"/>
      <c r="G9" s="381"/>
      <c r="H9" s="381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114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2" t="s">
        <v>851</v>
      </c>
      <c r="F11" s="381"/>
      <c r="G11" s="381"/>
      <c r="H11" s="381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 t="str">
        <f>'Rekapitulace stavby'!AN8</f>
        <v>30. 3. 2020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25</v>
      </c>
      <c r="E16" s="35"/>
      <c r="F16" s="35"/>
      <c r="G16" s="35"/>
      <c r="H16" s="35"/>
      <c r="I16" s="118" t="s">
        <v>26</v>
      </c>
      <c r="J16" s="104" t="s">
        <v>27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8" t="s">
        <v>29</v>
      </c>
      <c r="J17" s="104" t="s">
        <v>30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31</v>
      </c>
      <c r="E19" s="35"/>
      <c r="F19" s="35"/>
      <c r="G19" s="35"/>
      <c r="H19" s="35"/>
      <c r="I19" s="118" t="s">
        <v>26</v>
      </c>
      <c r="J19" s="31" t="str">
        <f>'Rekapitulace stavby'!AN13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3" t="str">
        <f>'Rekapitulace stavby'!E14</f>
        <v>Vyplň údaj</v>
      </c>
      <c r="F20" s="384"/>
      <c r="G20" s="384"/>
      <c r="H20" s="384"/>
      <c r="I20" s="118" t="s">
        <v>29</v>
      </c>
      <c r="J20" s="31" t="str">
        <f>'Rekapitulace stavby'!AN14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33</v>
      </c>
      <c r="E22" s="35"/>
      <c r="F22" s="35"/>
      <c r="G22" s="35"/>
      <c r="H22" s="35"/>
      <c r="I22" s="118" t="s">
        <v>26</v>
      </c>
      <c r="J22" s="104" t="str">
        <f>IF('Rekapitulace stavby'!AN16="","",'Rekapitulace stavby'!AN16)</f>
        <v/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8" t="s">
        <v>29</v>
      </c>
      <c r="J23" s="104" t="str">
        <f>IF('Rekapitulace stavby'!AN17="","",'Rekapitulace stavby'!AN17)</f>
        <v/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36</v>
      </c>
      <c r="E25" s="35"/>
      <c r="F25" s="35"/>
      <c r="G25" s="35"/>
      <c r="H25" s="35"/>
      <c r="I25" s="118" t="s">
        <v>26</v>
      </c>
      <c r="J25" s="104" t="str">
        <f>IF('Rekapitulace stavby'!AN19="","",'Rekapitulace stavby'!AN19)</f>
        <v/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8" t="s">
        <v>29</v>
      </c>
      <c r="J26" s="104" t="str">
        <f>IF('Rekapitulace stavby'!AN20="","",'Rekapitulace stavby'!AN20)</f>
        <v/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37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85" t="s">
        <v>19</v>
      </c>
      <c r="F29" s="385"/>
      <c r="G29" s="385"/>
      <c r="H29" s="385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116"/>
      <c r="J32" s="127">
        <f>ROUND(J88,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9" t="s">
        <v>40</v>
      </c>
      <c r="J34" s="128" t="s">
        <v>42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43</v>
      </c>
      <c r="E35" s="115" t="s">
        <v>44</v>
      </c>
      <c r="F35" s="131">
        <f>ROUND((SUM(BE88:BE185)),  2)</f>
        <v>0</v>
      </c>
      <c r="G35" s="35"/>
      <c r="H35" s="35"/>
      <c r="I35" s="132">
        <v>0.21</v>
      </c>
      <c r="J35" s="131">
        <f>ROUND(((SUM(BE88:BE185))*I35),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45</v>
      </c>
      <c r="F36" s="131">
        <f>ROUND((SUM(BF88:BF185)),  2)</f>
        <v>0</v>
      </c>
      <c r="G36" s="35"/>
      <c r="H36" s="35"/>
      <c r="I36" s="132">
        <v>0.15</v>
      </c>
      <c r="J36" s="131">
        <f>ROUND(((SUM(BF88:BF185))*I36),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46</v>
      </c>
      <c r="F37" s="131">
        <f>ROUND((SUM(BG88:BG185)),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47</v>
      </c>
      <c r="F38" s="131">
        <f>ROUND((SUM(BH88:BH185)),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48</v>
      </c>
      <c r="F39" s="131">
        <f>ROUND((SUM(BI88:BI185)),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49</v>
      </c>
      <c r="E41" s="135"/>
      <c r="F41" s="135"/>
      <c r="G41" s="136" t="s">
        <v>50</v>
      </c>
      <c r="H41" s="137" t="s">
        <v>51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6" t="str">
        <f>E7</f>
        <v>Oprava mostních objektů na trati Frýdek Místek - Český Těšín</v>
      </c>
      <c r="F50" s="387"/>
      <c r="G50" s="387"/>
      <c r="H50" s="387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112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6" t="s">
        <v>850</v>
      </c>
      <c r="F52" s="388"/>
      <c r="G52" s="388"/>
      <c r="H52" s="388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114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0" t="str">
        <f>E11</f>
        <v>SO 03.1 - Železniční svršek v km 133,240</v>
      </c>
      <c r="F54" s="388"/>
      <c r="G54" s="388"/>
      <c r="H54" s="388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118" t="s">
        <v>23</v>
      </c>
      <c r="J56" s="60" t="str">
        <f>IF(J14="","",J14)</f>
        <v>30. 3. 2020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 OŘ Ostrava</v>
      </c>
      <c r="G58" s="37"/>
      <c r="H58" s="37"/>
      <c r="I58" s="118" t="s">
        <v>33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118" t="s">
        <v>36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117</v>
      </c>
      <c r="D61" s="148"/>
      <c r="E61" s="148"/>
      <c r="F61" s="148"/>
      <c r="G61" s="148"/>
      <c r="H61" s="148"/>
      <c r="I61" s="149"/>
      <c r="J61" s="150" t="s">
        <v>118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71</v>
      </c>
      <c r="D63" s="37"/>
      <c r="E63" s="37"/>
      <c r="F63" s="37"/>
      <c r="G63" s="37"/>
      <c r="H63" s="37"/>
      <c r="I63" s="116"/>
      <c r="J63" s="78">
        <f>J88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119</v>
      </c>
    </row>
    <row r="64" spans="1:47" s="9" customFormat="1" ht="24.95" customHeight="1">
      <c r="B64" s="152"/>
      <c r="C64" s="153"/>
      <c r="D64" s="154" t="s">
        <v>120</v>
      </c>
      <c r="E64" s="155"/>
      <c r="F64" s="155"/>
      <c r="G64" s="155"/>
      <c r="H64" s="155"/>
      <c r="I64" s="156"/>
      <c r="J64" s="157">
        <f>J89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121</v>
      </c>
      <c r="E65" s="161"/>
      <c r="F65" s="161"/>
      <c r="G65" s="161"/>
      <c r="H65" s="161"/>
      <c r="I65" s="162"/>
      <c r="J65" s="163">
        <f>J90</f>
        <v>0</v>
      </c>
      <c r="K65" s="98"/>
      <c r="L65" s="164"/>
    </row>
    <row r="66" spans="1:31" s="9" customFormat="1" ht="24.95" customHeight="1">
      <c r="B66" s="152"/>
      <c r="C66" s="153"/>
      <c r="D66" s="154" t="s">
        <v>122</v>
      </c>
      <c r="E66" s="155"/>
      <c r="F66" s="155"/>
      <c r="G66" s="155"/>
      <c r="H66" s="155"/>
      <c r="I66" s="156"/>
      <c r="J66" s="157">
        <f>J165</f>
        <v>0</v>
      </c>
      <c r="K66" s="153"/>
      <c r="L66" s="158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116"/>
      <c r="J67" s="37"/>
      <c r="K67" s="37"/>
      <c r="L67" s="11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143"/>
      <c r="J68" s="49"/>
      <c r="K68" s="49"/>
      <c r="L68" s="11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146"/>
      <c r="J72" s="51"/>
      <c r="K72" s="51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123</v>
      </c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86" t="str">
        <f>E7</f>
        <v>Oprava mostních objektů na trati Frýdek Místek - Český Těšín</v>
      </c>
      <c r="F76" s="387"/>
      <c r="G76" s="387"/>
      <c r="H76" s="38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112</v>
      </c>
      <c r="D77" s="23"/>
      <c r="E77" s="23"/>
      <c r="F77" s="23"/>
      <c r="G77" s="23"/>
      <c r="H77" s="23"/>
      <c r="I77" s="109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86" t="s">
        <v>850</v>
      </c>
      <c r="F78" s="388"/>
      <c r="G78" s="388"/>
      <c r="H78" s="388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114</v>
      </c>
      <c r="D79" s="37"/>
      <c r="E79" s="37"/>
      <c r="F79" s="37"/>
      <c r="G79" s="37"/>
      <c r="H79" s="37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40" t="str">
        <f>E11</f>
        <v>SO 03.1 - Železniční svršek v km 133,240</v>
      </c>
      <c r="F80" s="388"/>
      <c r="G80" s="388"/>
      <c r="H80" s="388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>OŘ Ostrava</v>
      </c>
      <c r="G82" s="37"/>
      <c r="H82" s="37"/>
      <c r="I82" s="118" t="s">
        <v>23</v>
      </c>
      <c r="J82" s="60" t="str">
        <f>IF(J14="","",J14)</f>
        <v>30. 3. 2020</v>
      </c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E17</f>
        <v>Správa železnic s.o OŘ Ostrava</v>
      </c>
      <c r="G84" s="37"/>
      <c r="H84" s="37"/>
      <c r="I84" s="118" t="s">
        <v>33</v>
      </c>
      <c r="J84" s="33" t="str">
        <f>E23</f>
        <v xml:space="preserve"> </v>
      </c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IF(E20="","",E20)</f>
        <v>Vyplň údaj</v>
      </c>
      <c r="G85" s="37"/>
      <c r="H85" s="37"/>
      <c r="I85" s="118" t="s">
        <v>36</v>
      </c>
      <c r="J85" s="33" t="str">
        <f>E26</f>
        <v xml:space="preserve"> </v>
      </c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65"/>
      <c r="B87" s="166"/>
      <c r="C87" s="167" t="s">
        <v>124</v>
      </c>
      <c r="D87" s="168" t="s">
        <v>58</v>
      </c>
      <c r="E87" s="168" t="s">
        <v>54</v>
      </c>
      <c r="F87" s="168" t="s">
        <v>55</v>
      </c>
      <c r="G87" s="168" t="s">
        <v>125</v>
      </c>
      <c r="H87" s="168" t="s">
        <v>126</v>
      </c>
      <c r="I87" s="169" t="s">
        <v>127</v>
      </c>
      <c r="J87" s="168" t="s">
        <v>118</v>
      </c>
      <c r="K87" s="170" t="s">
        <v>128</v>
      </c>
      <c r="L87" s="171"/>
      <c r="M87" s="69" t="s">
        <v>19</v>
      </c>
      <c r="N87" s="70" t="s">
        <v>43</v>
      </c>
      <c r="O87" s="70" t="s">
        <v>129</v>
      </c>
      <c r="P87" s="70" t="s">
        <v>130</v>
      </c>
      <c r="Q87" s="70" t="s">
        <v>131</v>
      </c>
      <c r="R87" s="70" t="s">
        <v>132</v>
      </c>
      <c r="S87" s="70" t="s">
        <v>133</v>
      </c>
      <c r="T87" s="71" t="s">
        <v>134</v>
      </c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</row>
    <row r="88" spans="1:65" s="2" customFormat="1" ht="22.9" customHeight="1">
      <c r="A88" s="35"/>
      <c r="B88" s="36"/>
      <c r="C88" s="76" t="s">
        <v>135</v>
      </c>
      <c r="D88" s="37"/>
      <c r="E88" s="37"/>
      <c r="F88" s="37"/>
      <c r="G88" s="37"/>
      <c r="H88" s="37"/>
      <c r="I88" s="116"/>
      <c r="J88" s="172">
        <f>BK88</f>
        <v>0</v>
      </c>
      <c r="K88" s="37"/>
      <c r="L88" s="40"/>
      <c r="M88" s="72"/>
      <c r="N88" s="173"/>
      <c r="O88" s="73"/>
      <c r="P88" s="174">
        <f>P89+P165</f>
        <v>0</v>
      </c>
      <c r="Q88" s="73"/>
      <c r="R88" s="174">
        <f>R89+R165</f>
        <v>27.41696</v>
      </c>
      <c r="S88" s="73"/>
      <c r="T88" s="175">
        <f>T89+T165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119</v>
      </c>
      <c r="BK88" s="176">
        <f>BK89+BK165</f>
        <v>0</v>
      </c>
    </row>
    <row r="89" spans="1:65" s="12" customFormat="1" ht="25.9" customHeight="1">
      <c r="B89" s="177"/>
      <c r="C89" s="178"/>
      <c r="D89" s="179" t="s">
        <v>72</v>
      </c>
      <c r="E89" s="180" t="s">
        <v>136</v>
      </c>
      <c r="F89" s="180" t="s">
        <v>137</v>
      </c>
      <c r="G89" s="178"/>
      <c r="H89" s="178"/>
      <c r="I89" s="181"/>
      <c r="J89" s="182">
        <f>BK89</f>
        <v>0</v>
      </c>
      <c r="K89" s="178"/>
      <c r="L89" s="183"/>
      <c r="M89" s="184"/>
      <c r="N89" s="185"/>
      <c r="O89" s="185"/>
      <c r="P89" s="186">
        <f>P90</f>
        <v>0</v>
      </c>
      <c r="Q89" s="185"/>
      <c r="R89" s="186">
        <f>R90</f>
        <v>27.41696</v>
      </c>
      <c r="S89" s="185"/>
      <c r="T89" s="187">
        <f>T90</f>
        <v>0</v>
      </c>
      <c r="AR89" s="188" t="s">
        <v>80</v>
      </c>
      <c r="AT89" s="189" t="s">
        <v>72</v>
      </c>
      <c r="AU89" s="189" t="s">
        <v>73</v>
      </c>
      <c r="AY89" s="188" t="s">
        <v>138</v>
      </c>
      <c r="BK89" s="190">
        <f>BK90</f>
        <v>0</v>
      </c>
    </row>
    <row r="90" spans="1:65" s="12" customFormat="1" ht="22.9" customHeight="1">
      <c r="B90" s="177"/>
      <c r="C90" s="178"/>
      <c r="D90" s="179" t="s">
        <v>72</v>
      </c>
      <c r="E90" s="191" t="s">
        <v>139</v>
      </c>
      <c r="F90" s="191" t="s">
        <v>140</v>
      </c>
      <c r="G90" s="178"/>
      <c r="H90" s="178"/>
      <c r="I90" s="181"/>
      <c r="J90" s="192">
        <f>BK90</f>
        <v>0</v>
      </c>
      <c r="K90" s="178"/>
      <c r="L90" s="183"/>
      <c r="M90" s="184"/>
      <c r="N90" s="185"/>
      <c r="O90" s="185"/>
      <c r="P90" s="186">
        <f>SUM(P91:P164)</f>
        <v>0</v>
      </c>
      <c r="Q90" s="185"/>
      <c r="R90" s="186">
        <f>SUM(R91:R164)</f>
        <v>27.41696</v>
      </c>
      <c r="S90" s="185"/>
      <c r="T90" s="187">
        <f>SUM(T91:T164)</f>
        <v>0</v>
      </c>
      <c r="AR90" s="188" t="s">
        <v>80</v>
      </c>
      <c r="AT90" s="189" t="s">
        <v>72</v>
      </c>
      <c r="AU90" s="189" t="s">
        <v>80</v>
      </c>
      <c r="AY90" s="188" t="s">
        <v>138</v>
      </c>
      <c r="BK90" s="190">
        <f>SUM(BK91:BK164)</f>
        <v>0</v>
      </c>
    </row>
    <row r="91" spans="1:65" s="2" customFormat="1" ht="21.75" customHeight="1">
      <c r="A91" s="35"/>
      <c r="B91" s="36"/>
      <c r="C91" s="193" t="s">
        <v>80</v>
      </c>
      <c r="D91" s="193" t="s">
        <v>141</v>
      </c>
      <c r="E91" s="194" t="s">
        <v>142</v>
      </c>
      <c r="F91" s="195" t="s">
        <v>143</v>
      </c>
      <c r="G91" s="196" t="s">
        <v>144</v>
      </c>
      <c r="H91" s="197">
        <v>0.93799999999999994</v>
      </c>
      <c r="I91" s="198"/>
      <c r="J91" s="199">
        <f>ROUND(I91*H91,2)</f>
        <v>0</v>
      </c>
      <c r="K91" s="195" t="s">
        <v>145</v>
      </c>
      <c r="L91" s="40"/>
      <c r="M91" s="200" t="s">
        <v>19</v>
      </c>
      <c r="N91" s="201" t="s">
        <v>44</v>
      </c>
      <c r="O91" s="65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146</v>
      </c>
      <c r="AT91" s="204" t="s">
        <v>141</v>
      </c>
      <c r="AU91" s="204" t="s">
        <v>82</v>
      </c>
      <c r="AY91" s="18" t="s">
        <v>138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80</v>
      </c>
      <c r="BK91" s="205">
        <f>ROUND(I91*H91,2)</f>
        <v>0</v>
      </c>
      <c r="BL91" s="18" t="s">
        <v>146</v>
      </c>
      <c r="BM91" s="204" t="s">
        <v>852</v>
      </c>
    </row>
    <row r="92" spans="1:65" s="2" customFormat="1" ht="29.25">
      <c r="A92" s="35"/>
      <c r="B92" s="36"/>
      <c r="C92" s="37"/>
      <c r="D92" s="206" t="s">
        <v>148</v>
      </c>
      <c r="E92" s="37"/>
      <c r="F92" s="207" t="s">
        <v>149</v>
      </c>
      <c r="G92" s="37"/>
      <c r="H92" s="37"/>
      <c r="I92" s="116"/>
      <c r="J92" s="37"/>
      <c r="K92" s="37"/>
      <c r="L92" s="40"/>
      <c r="M92" s="208"/>
      <c r="N92" s="209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148</v>
      </c>
      <c r="AU92" s="18" t="s">
        <v>82</v>
      </c>
    </row>
    <row r="93" spans="1:65" s="13" customFormat="1" ht="11.25">
      <c r="B93" s="210"/>
      <c r="C93" s="211"/>
      <c r="D93" s="206" t="s">
        <v>150</v>
      </c>
      <c r="E93" s="212" t="s">
        <v>19</v>
      </c>
      <c r="F93" s="213" t="s">
        <v>853</v>
      </c>
      <c r="G93" s="211"/>
      <c r="H93" s="214">
        <v>0.93799999999999994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150</v>
      </c>
      <c r="AU93" s="220" t="s">
        <v>82</v>
      </c>
      <c r="AV93" s="13" t="s">
        <v>82</v>
      </c>
      <c r="AW93" s="13" t="s">
        <v>35</v>
      </c>
      <c r="AX93" s="13" t="s">
        <v>73</v>
      </c>
      <c r="AY93" s="220" t="s">
        <v>138</v>
      </c>
    </row>
    <row r="94" spans="1:65" s="14" customFormat="1" ht="11.25">
      <c r="B94" s="221"/>
      <c r="C94" s="222"/>
      <c r="D94" s="206" t="s">
        <v>150</v>
      </c>
      <c r="E94" s="223" t="s">
        <v>19</v>
      </c>
      <c r="F94" s="224" t="s">
        <v>152</v>
      </c>
      <c r="G94" s="222"/>
      <c r="H94" s="225">
        <v>0.93799999999999994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AT94" s="231" t="s">
        <v>150</v>
      </c>
      <c r="AU94" s="231" t="s">
        <v>82</v>
      </c>
      <c r="AV94" s="14" t="s">
        <v>146</v>
      </c>
      <c r="AW94" s="14" t="s">
        <v>35</v>
      </c>
      <c r="AX94" s="14" t="s">
        <v>80</v>
      </c>
      <c r="AY94" s="231" t="s">
        <v>138</v>
      </c>
    </row>
    <row r="95" spans="1:65" s="2" customFormat="1" ht="21.75" customHeight="1">
      <c r="A95" s="35"/>
      <c r="B95" s="36"/>
      <c r="C95" s="232" t="s">
        <v>82</v>
      </c>
      <c r="D95" s="232" t="s">
        <v>153</v>
      </c>
      <c r="E95" s="233" t="s">
        <v>154</v>
      </c>
      <c r="F95" s="234" t="s">
        <v>155</v>
      </c>
      <c r="G95" s="235" t="s">
        <v>156</v>
      </c>
      <c r="H95" s="236">
        <v>1.5009999999999999</v>
      </c>
      <c r="I95" s="237"/>
      <c r="J95" s="238">
        <f>ROUND(I95*H95,2)</f>
        <v>0</v>
      </c>
      <c r="K95" s="234" t="s">
        <v>145</v>
      </c>
      <c r="L95" s="239"/>
      <c r="M95" s="240" t="s">
        <v>19</v>
      </c>
      <c r="N95" s="241" t="s">
        <v>44</v>
      </c>
      <c r="O95" s="65"/>
      <c r="P95" s="202">
        <f>O95*H95</f>
        <v>0</v>
      </c>
      <c r="Q95" s="202">
        <v>1</v>
      </c>
      <c r="R95" s="202">
        <f>Q95*H95</f>
        <v>1.5009999999999999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157</v>
      </c>
      <c r="AT95" s="204" t="s">
        <v>153</v>
      </c>
      <c r="AU95" s="204" t="s">
        <v>82</v>
      </c>
      <c r="AY95" s="18" t="s">
        <v>138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80</v>
      </c>
      <c r="BK95" s="205">
        <f>ROUND(I95*H95,2)</f>
        <v>0</v>
      </c>
      <c r="BL95" s="18" t="s">
        <v>146</v>
      </c>
      <c r="BM95" s="204" t="s">
        <v>854</v>
      </c>
    </row>
    <row r="96" spans="1:65" s="2" customFormat="1" ht="11.25">
      <c r="A96" s="35"/>
      <c r="B96" s="36"/>
      <c r="C96" s="37"/>
      <c r="D96" s="206" t="s">
        <v>148</v>
      </c>
      <c r="E96" s="37"/>
      <c r="F96" s="207" t="s">
        <v>155</v>
      </c>
      <c r="G96" s="37"/>
      <c r="H96" s="37"/>
      <c r="I96" s="116"/>
      <c r="J96" s="37"/>
      <c r="K96" s="37"/>
      <c r="L96" s="40"/>
      <c r="M96" s="208"/>
      <c r="N96" s="20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148</v>
      </c>
      <c r="AU96" s="18" t="s">
        <v>82</v>
      </c>
    </row>
    <row r="97" spans="1:65" s="13" customFormat="1" ht="11.25">
      <c r="B97" s="210"/>
      <c r="C97" s="211"/>
      <c r="D97" s="206" t="s">
        <v>150</v>
      </c>
      <c r="E97" s="212" t="s">
        <v>19</v>
      </c>
      <c r="F97" s="213" t="s">
        <v>855</v>
      </c>
      <c r="G97" s="211"/>
      <c r="H97" s="214">
        <v>1.5009999999999999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150</v>
      </c>
      <c r="AU97" s="220" t="s">
        <v>82</v>
      </c>
      <c r="AV97" s="13" t="s">
        <v>82</v>
      </c>
      <c r="AW97" s="13" t="s">
        <v>35</v>
      </c>
      <c r="AX97" s="13" t="s">
        <v>73</v>
      </c>
      <c r="AY97" s="220" t="s">
        <v>138</v>
      </c>
    </row>
    <row r="98" spans="1:65" s="14" customFormat="1" ht="11.25">
      <c r="B98" s="221"/>
      <c r="C98" s="222"/>
      <c r="D98" s="206" t="s">
        <v>150</v>
      </c>
      <c r="E98" s="223" t="s">
        <v>19</v>
      </c>
      <c r="F98" s="224" t="s">
        <v>152</v>
      </c>
      <c r="G98" s="222"/>
      <c r="H98" s="225">
        <v>1.5009999999999999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AT98" s="231" t="s">
        <v>150</v>
      </c>
      <c r="AU98" s="231" t="s">
        <v>82</v>
      </c>
      <c r="AV98" s="14" t="s">
        <v>146</v>
      </c>
      <c r="AW98" s="14" t="s">
        <v>35</v>
      </c>
      <c r="AX98" s="14" t="s">
        <v>80</v>
      </c>
      <c r="AY98" s="231" t="s">
        <v>138</v>
      </c>
    </row>
    <row r="99" spans="1:65" s="2" customFormat="1" ht="21.75" customHeight="1">
      <c r="A99" s="35"/>
      <c r="B99" s="36"/>
      <c r="C99" s="232" t="s">
        <v>160</v>
      </c>
      <c r="D99" s="232" t="s">
        <v>153</v>
      </c>
      <c r="E99" s="233" t="s">
        <v>192</v>
      </c>
      <c r="F99" s="234" t="s">
        <v>193</v>
      </c>
      <c r="G99" s="235" t="s">
        <v>156</v>
      </c>
      <c r="H99" s="236">
        <v>25.902999999999999</v>
      </c>
      <c r="I99" s="237"/>
      <c r="J99" s="238">
        <f>ROUND(I99*H99,2)</f>
        <v>0</v>
      </c>
      <c r="K99" s="234" t="s">
        <v>145</v>
      </c>
      <c r="L99" s="239"/>
      <c r="M99" s="240" t="s">
        <v>19</v>
      </c>
      <c r="N99" s="241" t="s">
        <v>44</v>
      </c>
      <c r="O99" s="65"/>
      <c r="P99" s="202">
        <f>O99*H99</f>
        <v>0</v>
      </c>
      <c r="Q99" s="202">
        <v>1</v>
      </c>
      <c r="R99" s="202">
        <f>Q99*H99</f>
        <v>25.902999999999999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157</v>
      </c>
      <c r="AT99" s="204" t="s">
        <v>153</v>
      </c>
      <c r="AU99" s="204" t="s">
        <v>82</v>
      </c>
      <c r="AY99" s="18" t="s">
        <v>138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80</v>
      </c>
      <c r="BK99" s="205">
        <f>ROUND(I99*H99,2)</f>
        <v>0</v>
      </c>
      <c r="BL99" s="18" t="s">
        <v>146</v>
      </c>
      <c r="BM99" s="204" t="s">
        <v>856</v>
      </c>
    </row>
    <row r="100" spans="1:65" s="2" customFormat="1" ht="11.25">
      <c r="A100" s="35"/>
      <c r="B100" s="36"/>
      <c r="C100" s="37"/>
      <c r="D100" s="206" t="s">
        <v>148</v>
      </c>
      <c r="E100" s="37"/>
      <c r="F100" s="207" t="s">
        <v>193</v>
      </c>
      <c r="G100" s="37"/>
      <c r="H100" s="37"/>
      <c r="I100" s="116"/>
      <c r="J100" s="37"/>
      <c r="K100" s="37"/>
      <c r="L100" s="40"/>
      <c r="M100" s="208"/>
      <c r="N100" s="20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148</v>
      </c>
      <c r="AU100" s="18" t="s">
        <v>82</v>
      </c>
    </row>
    <row r="101" spans="1:65" s="15" customFormat="1" ht="11.25">
      <c r="B101" s="243"/>
      <c r="C101" s="244"/>
      <c r="D101" s="206" t="s">
        <v>150</v>
      </c>
      <c r="E101" s="245" t="s">
        <v>19</v>
      </c>
      <c r="F101" s="246" t="s">
        <v>195</v>
      </c>
      <c r="G101" s="244"/>
      <c r="H101" s="245" t="s">
        <v>19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150</v>
      </c>
      <c r="AU101" s="252" t="s">
        <v>82</v>
      </c>
      <c r="AV101" s="15" t="s">
        <v>80</v>
      </c>
      <c r="AW101" s="15" t="s">
        <v>35</v>
      </c>
      <c r="AX101" s="15" t="s">
        <v>73</v>
      </c>
      <c r="AY101" s="252" t="s">
        <v>138</v>
      </c>
    </row>
    <row r="102" spans="1:65" s="13" customFormat="1" ht="11.25">
      <c r="B102" s="210"/>
      <c r="C102" s="211"/>
      <c r="D102" s="206" t="s">
        <v>150</v>
      </c>
      <c r="E102" s="212" t="s">
        <v>19</v>
      </c>
      <c r="F102" s="213" t="s">
        <v>857</v>
      </c>
      <c r="G102" s="211"/>
      <c r="H102" s="214">
        <v>25.902999999999999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150</v>
      </c>
      <c r="AU102" s="220" t="s">
        <v>82</v>
      </c>
      <c r="AV102" s="13" t="s">
        <v>82</v>
      </c>
      <c r="AW102" s="13" t="s">
        <v>35</v>
      </c>
      <c r="AX102" s="13" t="s">
        <v>73</v>
      </c>
      <c r="AY102" s="220" t="s">
        <v>138</v>
      </c>
    </row>
    <row r="103" spans="1:65" s="14" customFormat="1" ht="11.25">
      <c r="B103" s="221"/>
      <c r="C103" s="222"/>
      <c r="D103" s="206" t="s">
        <v>150</v>
      </c>
      <c r="E103" s="223" t="s">
        <v>19</v>
      </c>
      <c r="F103" s="224" t="s">
        <v>152</v>
      </c>
      <c r="G103" s="222"/>
      <c r="H103" s="225">
        <v>25.902999999999999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AT103" s="231" t="s">
        <v>150</v>
      </c>
      <c r="AU103" s="231" t="s">
        <v>82</v>
      </c>
      <c r="AV103" s="14" t="s">
        <v>146</v>
      </c>
      <c r="AW103" s="14" t="s">
        <v>35</v>
      </c>
      <c r="AX103" s="14" t="s">
        <v>80</v>
      </c>
      <c r="AY103" s="231" t="s">
        <v>138</v>
      </c>
    </row>
    <row r="104" spans="1:65" s="2" customFormat="1" ht="21.75" customHeight="1">
      <c r="A104" s="35"/>
      <c r="B104" s="36"/>
      <c r="C104" s="193" t="s">
        <v>146</v>
      </c>
      <c r="D104" s="193" t="s">
        <v>141</v>
      </c>
      <c r="E104" s="194" t="s">
        <v>161</v>
      </c>
      <c r="F104" s="195" t="s">
        <v>162</v>
      </c>
      <c r="G104" s="196" t="s">
        <v>144</v>
      </c>
      <c r="H104" s="197">
        <v>15.237</v>
      </c>
      <c r="I104" s="198"/>
      <c r="J104" s="199">
        <f>ROUND(I104*H104,2)</f>
        <v>0</v>
      </c>
      <c r="K104" s="195" t="s">
        <v>145</v>
      </c>
      <c r="L104" s="40"/>
      <c r="M104" s="200" t="s">
        <v>19</v>
      </c>
      <c r="N104" s="201" t="s">
        <v>44</v>
      </c>
      <c r="O104" s="65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146</v>
      </c>
      <c r="AT104" s="204" t="s">
        <v>141</v>
      </c>
      <c r="AU104" s="204" t="s">
        <v>82</v>
      </c>
      <c r="AY104" s="18" t="s">
        <v>138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80</v>
      </c>
      <c r="BK104" s="205">
        <f>ROUND(I104*H104,2)</f>
        <v>0</v>
      </c>
      <c r="BL104" s="18" t="s">
        <v>146</v>
      </c>
      <c r="BM104" s="204" t="s">
        <v>858</v>
      </c>
    </row>
    <row r="105" spans="1:65" s="2" customFormat="1" ht="39">
      <c r="A105" s="35"/>
      <c r="B105" s="36"/>
      <c r="C105" s="37"/>
      <c r="D105" s="206" t="s">
        <v>148</v>
      </c>
      <c r="E105" s="37"/>
      <c r="F105" s="207" t="s">
        <v>164</v>
      </c>
      <c r="G105" s="37"/>
      <c r="H105" s="37"/>
      <c r="I105" s="116"/>
      <c r="J105" s="37"/>
      <c r="K105" s="37"/>
      <c r="L105" s="40"/>
      <c r="M105" s="208"/>
      <c r="N105" s="209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148</v>
      </c>
      <c r="AU105" s="18" t="s">
        <v>82</v>
      </c>
    </row>
    <row r="106" spans="1:65" s="2" customFormat="1" ht="48.75">
      <c r="A106" s="35"/>
      <c r="B106" s="36"/>
      <c r="C106" s="37"/>
      <c r="D106" s="206" t="s">
        <v>165</v>
      </c>
      <c r="E106" s="37"/>
      <c r="F106" s="242" t="s">
        <v>166</v>
      </c>
      <c r="G106" s="37"/>
      <c r="H106" s="37"/>
      <c r="I106" s="116"/>
      <c r="J106" s="37"/>
      <c r="K106" s="37"/>
      <c r="L106" s="40"/>
      <c r="M106" s="208"/>
      <c r="N106" s="20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165</v>
      </c>
      <c r="AU106" s="18" t="s">
        <v>82</v>
      </c>
    </row>
    <row r="107" spans="1:65" s="13" customFormat="1" ht="11.25">
      <c r="B107" s="210"/>
      <c r="C107" s="211"/>
      <c r="D107" s="206" t="s">
        <v>150</v>
      </c>
      <c r="E107" s="212" t="s">
        <v>19</v>
      </c>
      <c r="F107" s="213" t="s">
        <v>859</v>
      </c>
      <c r="G107" s="211"/>
      <c r="H107" s="214">
        <v>15.237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150</v>
      </c>
      <c r="AU107" s="220" t="s">
        <v>82</v>
      </c>
      <c r="AV107" s="13" t="s">
        <v>82</v>
      </c>
      <c r="AW107" s="13" t="s">
        <v>35</v>
      </c>
      <c r="AX107" s="13" t="s">
        <v>73</v>
      </c>
      <c r="AY107" s="220" t="s">
        <v>138</v>
      </c>
    </row>
    <row r="108" spans="1:65" s="14" customFormat="1" ht="11.25">
      <c r="B108" s="221"/>
      <c r="C108" s="222"/>
      <c r="D108" s="206" t="s">
        <v>150</v>
      </c>
      <c r="E108" s="223" t="s">
        <v>19</v>
      </c>
      <c r="F108" s="224" t="s">
        <v>152</v>
      </c>
      <c r="G108" s="222"/>
      <c r="H108" s="225">
        <v>15.237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150</v>
      </c>
      <c r="AU108" s="231" t="s">
        <v>82</v>
      </c>
      <c r="AV108" s="14" t="s">
        <v>146</v>
      </c>
      <c r="AW108" s="14" t="s">
        <v>35</v>
      </c>
      <c r="AX108" s="14" t="s">
        <v>80</v>
      </c>
      <c r="AY108" s="231" t="s">
        <v>138</v>
      </c>
    </row>
    <row r="109" spans="1:65" s="2" customFormat="1" ht="21.75" customHeight="1">
      <c r="A109" s="35"/>
      <c r="B109" s="36"/>
      <c r="C109" s="193" t="s">
        <v>139</v>
      </c>
      <c r="D109" s="193" t="s">
        <v>141</v>
      </c>
      <c r="E109" s="194" t="s">
        <v>168</v>
      </c>
      <c r="F109" s="195" t="s">
        <v>169</v>
      </c>
      <c r="G109" s="196" t="s">
        <v>170</v>
      </c>
      <c r="H109" s="197">
        <v>27.3</v>
      </c>
      <c r="I109" s="198"/>
      <c r="J109" s="199">
        <f>ROUND(I109*H109,2)</f>
        <v>0</v>
      </c>
      <c r="K109" s="195" t="s">
        <v>145</v>
      </c>
      <c r="L109" s="40"/>
      <c r="M109" s="200" t="s">
        <v>19</v>
      </c>
      <c r="N109" s="201" t="s">
        <v>44</v>
      </c>
      <c r="O109" s="65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146</v>
      </c>
      <c r="AT109" s="204" t="s">
        <v>141</v>
      </c>
      <c r="AU109" s="204" t="s">
        <v>82</v>
      </c>
      <c r="AY109" s="18" t="s">
        <v>138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80</v>
      </c>
      <c r="BK109" s="205">
        <f>ROUND(I109*H109,2)</f>
        <v>0</v>
      </c>
      <c r="BL109" s="18" t="s">
        <v>146</v>
      </c>
      <c r="BM109" s="204" t="s">
        <v>860</v>
      </c>
    </row>
    <row r="110" spans="1:65" s="2" customFormat="1" ht="19.5">
      <c r="A110" s="35"/>
      <c r="B110" s="36"/>
      <c r="C110" s="37"/>
      <c r="D110" s="206" t="s">
        <v>148</v>
      </c>
      <c r="E110" s="37"/>
      <c r="F110" s="207" t="s">
        <v>172</v>
      </c>
      <c r="G110" s="37"/>
      <c r="H110" s="37"/>
      <c r="I110" s="116"/>
      <c r="J110" s="37"/>
      <c r="K110" s="37"/>
      <c r="L110" s="40"/>
      <c r="M110" s="208"/>
      <c r="N110" s="209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148</v>
      </c>
      <c r="AU110" s="18" t="s">
        <v>82</v>
      </c>
    </row>
    <row r="111" spans="1:65" s="2" customFormat="1" ht="29.25">
      <c r="A111" s="35"/>
      <c r="B111" s="36"/>
      <c r="C111" s="37"/>
      <c r="D111" s="206" t="s">
        <v>165</v>
      </c>
      <c r="E111" s="37"/>
      <c r="F111" s="242" t="s">
        <v>173</v>
      </c>
      <c r="G111" s="37"/>
      <c r="H111" s="37"/>
      <c r="I111" s="116"/>
      <c r="J111" s="37"/>
      <c r="K111" s="37"/>
      <c r="L111" s="40"/>
      <c r="M111" s="208"/>
      <c r="N111" s="209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165</v>
      </c>
      <c r="AU111" s="18" t="s">
        <v>82</v>
      </c>
    </row>
    <row r="112" spans="1:65" s="13" customFormat="1" ht="11.25">
      <c r="B112" s="210"/>
      <c r="C112" s="211"/>
      <c r="D112" s="206" t="s">
        <v>150</v>
      </c>
      <c r="E112" s="212" t="s">
        <v>19</v>
      </c>
      <c r="F112" s="213" t="s">
        <v>861</v>
      </c>
      <c r="G112" s="211"/>
      <c r="H112" s="214">
        <v>27.3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150</v>
      </c>
      <c r="AU112" s="220" t="s">
        <v>82</v>
      </c>
      <c r="AV112" s="13" t="s">
        <v>82</v>
      </c>
      <c r="AW112" s="13" t="s">
        <v>35</v>
      </c>
      <c r="AX112" s="13" t="s">
        <v>73</v>
      </c>
      <c r="AY112" s="220" t="s">
        <v>138</v>
      </c>
    </row>
    <row r="113" spans="1:65" s="14" customFormat="1" ht="11.25">
      <c r="B113" s="221"/>
      <c r="C113" s="222"/>
      <c r="D113" s="206" t="s">
        <v>150</v>
      </c>
      <c r="E113" s="223" t="s">
        <v>19</v>
      </c>
      <c r="F113" s="224" t="s">
        <v>152</v>
      </c>
      <c r="G113" s="222"/>
      <c r="H113" s="225">
        <v>27.3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150</v>
      </c>
      <c r="AU113" s="231" t="s">
        <v>82</v>
      </c>
      <c r="AV113" s="14" t="s">
        <v>146</v>
      </c>
      <c r="AW113" s="14" t="s">
        <v>35</v>
      </c>
      <c r="AX113" s="14" t="s">
        <v>80</v>
      </c>
      <c r="AY113" s="231" t="s">
        <v>138</v>
      </c>
    </row>
    <row r="114" spans="1:65" s="2" customFormat="1" ht="21.75" customHeight="1">
      <c r="A114" s="35"/>
      <c r="B114" s="36"/>
      <c r="C114" s="232" t="s">
        <v>180</v>
      </c>
      <c r="D114" s="232" t="s">
        <v>153</v>
      </c>
      <c r="E114" s="233" t="s">
        <v>175</v>
      </c>
      <c r="F114" s="234" t="s">
        <v>176</v>
      </c>
      <c r="G114" s="235" t="s">
        <v>177</v>
      </c>
      <c r="H114" s="236">
        <v>36</v>
      </c>
      <c r="I114" s="237"/>
      <c r="J114" s="238">
        <f>ROUND(I114*H114,2)</f>
        <v>0</v>
      </c>
      <c r="K114" s="234" t="s">
        <v>145</v>
      </c>
      <c r="L114" s="239"/>
      <c r="M114" s="240" t="s">
        <v>19</v>
      </c>
      <c r="N114" s="241" t="s">
        <v>44</v>
      </c>
      <c r="O114" s="65"/>
      <c r="P114" s="202">
        <f>O114*H114</f>
        <v>0</v>
      </c>
      <c r="Q114" s="202">
        <v>1.8000000000000001E-4</v>
      </c>
      <c r="R114" s="202">
        <f>Q114*H114</f>
        <v>6.4800000000000005E-3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157</v>
      </c>
      <c r="AT114" s="204" t="s">
        <v>153</v>
      </c>
      <c r="AU114" s="204" t="s">
        <v>82</v>
      </c>
      <c r="AY114" s="18" t="s">
        <v>138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80</v>
      </c>
      <c r="BK114" s="205">
        <f>ROUND(I114*H114,2)</f>
        <v>0</v>
      </c>
      <c r="BL114" s="18" t="s">
        <v>146</v>
      </c>
      <c r="BM114" s="204" t="s">
        <v>862</v>
      </c>
    </row>
    <row r="115" spans="1:65" s="2" customFormat="1" ht="11.25">
      <c r="A115" s="35"/>
      <c r="B115" s="36"/>
      <c r="C115" s="37"/>
      <c r="D115" s="206" t="s">
        <v>148</v>
      </c>
      <c r="E115" s="37"/>
      <c r="F115" s="207" t="s">
        <v>176</v>
      </c>
      <c r="G115" s="37"/>
      <c r="H115" s="37"/>
      <c r="I115" s="116"/>
      <c r="J115" s="37"/>
      <c r="K115" s="37"/>
      <c r="L115" s="40"/>
      <c r="M115" s="208"/>
      <c r="N115" s="209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148</v>
      </c>
      <c r="AU115" s="18" t="s">
        <v>82</v>
      </c>
    </row>
    <row r="116" spans="1:65" s="13" customFormat="1" ht="11.25">
      <c r="B116" s="210"/>
      <c r="C116" s="211"/>
      <c r="D116" s="206" t="s">
        <v>150</v>
      </c>
      <c r="E116" s="212" t="s">
        <v>19</v>
      </c>
      <c r="F116" s="213" t="s">
        <v>863</v>
      </c>
      <c r="G116" s="211"/>
      <c r="H116" s="214">
        <v>36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150</v>
      </c>
      <c r="AU116" s="220" t="s">
        <v>82</v>
      </c>
      <c r="AV116" s="13" t="s">
        <v>82</v>
      </c>
      <c r="AW116" s="13" t="s">
        <v>35</v>
      </c>
      <c r="AX116" s="13" t="s">
        <v>73</v>
      </c>
      <c r="AY116" s="220" t="s">
        <v>138</v>
      </c>
    </row>
    <row r="117" spans="1:65" s="14" customFormat="1" ht="11.25">
      <c r="B117" s="221"/>
      <c r="C117" s="222"/>
      <c r="D117" s="206" t="s">
        <v>150</v>
      </c>
      <c r="E117" s="223" t="s">
        <v>19</v>
      </c>
      <c r="F117" s="224" t="s">
        <v>152</v>
      </c>
      <c r="G117" s="222"/>
      <c r="H117" s="225">
        <v>36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AT117" s="231" t="s">
        <v>150</v>
      </c>
      <c r="AU117" s="231" t="s">
        <v>82</v>
      </c>
      <c r="AV117" s="14" t="s">
        <v>146</v>
      </c>
      <c r="AW117" s="14" t="s">
        <v>35</v>
      </c>
      <c r="AX117" s="14" t="s">
        <v>80</v>
      </c>
      <c r="AY117" s="231" t="s">
        <v>138</v>
      </c>
    </row>
    <row r="118" spans="1:65" s="2" customFormat="1" ht="21.75" customHeight="1">
      <c r="A118" s="35"/>
      <c r="B118" s="36"/>
      <c r="C118" s="232" t="s">
        <v>185</v>
      </c>
      <c r="D118" s="232" t="s">
        <v>153</v>
      </c>
      <c r="E118" s="233" t="s">
        <v>181</v>
      </c>
      <c r="F118" s="234" t="s">
        <v>182</v>
      </c>
      <c r="G118" s="235" t="s">
        <v>177</v>
      </c>
      <c r="H118" s="236">
        <v>72</v>
      </c>
      <c r="I118" s="237"/>
      <c r="J118" s="238">
        <f>ROUND(I118*H118,2)</f>
        <v>0</v>
      </c>
      <c r="K118" s="234" t="s">
        <v>145</v>
      </c>
      <c r="L118" s="239"/>
      <c r="M118" s="240" t="s">
        <v>19</v>
      </c>
      <c r="N118" s="241" t="s">
        <v>44</v>
      </c>
      <c r="O118" s="65"/>
      <c r="P118" s="202">
        <f>O118*H118</f>
        <v>0</v>
      </c>
      <c r="Q118" s="202">
        <v>9.0000000000000006E-5</v>
      </c>
      <c r="R118" s="202">
        <f>Q118*H118</f>
        <v>6.4800000000000005E-3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157</v>
      </c>
      <c r="AT118" s="204" t="s">
        <v>153</v>
      </c>
      <c r="AU118" s="204" t="s">
        <v>82</v>
      </c>
      <c r="AY118" s="18" t="s">
        <v>138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80</v>
      </c>
      <c r="BK118" s="205">
        <f>ROUND(I118*H118,2)</f>
        <v>0</v>
      </c>
      <c r="BL118" s="18" t="s">
        <v>146</v>
      </c>
      <c r="BM118" s="204" t="s">
        <v>864</v>
      </c>
    </row>
    <row r="119" spans="1:65" s="2" customFormat="1" ht="11.25">
      <c r="A119" s="35"/>
      <c r="B119" s="36"/>
      <c r="C119" s="37"/>
      <c r="D119" s="206" t="s">
        <v>148</v>
      </c>
      <c r="E119" s="37"/>
      <c r="F119" s="207" t="s">
        <v>182</v>
      </c>
      <c r="G119" s="37"/>
      <c r="H119" s="37"/>
      <c r="I119" s="116"/>
      <c r="J119" s="37"/>
      <c r="K119" s="37"/>
      <c r="L119" s="40"/>
      <c r="M119" s="208"/>
      <c r="N119" s="209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148</v>
      </c>
      <c r="AU119" s="18" t="s">
        <v>82</v>
      </c>
    </row>
    <row r="120" spans="1:65" s="13" customFormat="1" ht="11.25">
      <c r="B120" s="210"/>
      <c r="C120" s="211"/>
      <c r="D120" s="206" t="s">
        <v>150</v>
      </c>
      <c r="E120" s="212" t="s">
        <v>19</v>
      </c>
      <c r="F120" s="213" t="s">
        <v>865</v>
      </c>
      <c r="G120" s="211"/>
      <c r="H120" s="214">
        <v>72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150</v>
      </c>
      <c r="AU120" s="220" t="s">
        <v>82</v>
      </c>
      <c r="AV120" s="13" t="s">
        <v>82</v>
      </c>
      <c r="AW120" s="13" t="s">
        <v>35</v>
      </c>
      <c r="AX120" s="13" t="s">
        <v>73</v>
      </c>
      <c r="AY120" s="220" t="s">
        <v>138</v>
      </c>
    </row>
    <row r="121" spans="1:65" s="14" customFormat="1" ht="11.25">
      <c r="B121" s="221"/>
      <c r="C121" s="222"/>
      <c r="D121" s="206" t="s">
        <v>150</v>
      </c>
      <c r="E121" s="223" t="s">
        <v>19</v>
      </c>
      <c r="F121" s="224" t="s">
        <v>152</v>
      </c>
      <c r="G121" s="222"/>
      <c r="H121" s="225">
        <v>72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150</v>
      </c>
      <c r="AU121" s="231" t="s">
        <v>82</v>
      </c>
      <c r="AV121" s="14" t="s">
        <v>146</v>
      </c>
      <c r="AW121" s="14" t="s">
        <v>35</v>
      </c>
      <c r="AX121" s="14" t="s">
        <v>80</v>
      </c>
      <c r="AY121" s="231" t="s">
        <v>138</v>
      </c>
    </row>
    <row r="122" spans="1:65" s="2" customFormat="1" ht="21.75" customHeight="1">
      <c r="A122" s="35"/>
      <c r="B122" s="36"/>
      <c r="C122" s="193" t="s">
        <v>157</v>
      </c>
      <c r="D122" s="193" t="s">
        <v>141</v>
      </c>
      <c r="E122" s="194" t="s">
        <v>200</v>
      </c>
      <c r="F122" s="195" t="s">
        <v>201</v>
      </c>
      <c r="G122" s="196" t="s">
        <v>202</v>
      </c>
      <c r="H122" s="197">
        <v>7.0000000000000001E-3</v>
      </c>
      <c r="I122" s="198"/>
      <c r="J122" s="199">
        <f>ROUND(I122*H122,2)</f>
        <v>0</v>
      </c>
      <c r="K122" s="195" t="s">
        <v>145</v>
      </c>
      <c r="L122" s="40"/>
      <c r="M122" s="200" t="s">
        <v>19</v>
      </c>
      <c r="N122" s="201" t="s">
        <v>44</v>
      </c>
      <c r="O122" s="65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146</v>
      </c>
      <c r="AT122" s="204" t="s">
        <v>141</v>
      </c>
      <c r="AU122" s="204" t="s">
        <v>82</v>
      </c>
      <c r="AY122" s="18" t="s">
        <v>138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80</v>
      </c>
      <c r="BK122" s="205">
        <f>ROUND(I122*H122,2)</f>
        <v>0</v>
      </c>
      <c r="BL122" s="18" t="s">
        <v>146</v>
      </c>
      <c r="BM122" s="204" t="s">
        <v>866</v>
      </c>
    </row>
    <row r="123" spans="1:65" s="2" customFormat="1" ht="29.25">
      <c r="A123" s="35"/>
      <c r="B123" s="36"/>
      <c r="C123" s="37"/>
      <c r="D123" s="206" t="s">
        <v>148</v>
      </c>
      <c r="E123" s="37"/>
      <c r="F123" s="207" t="s">
        <v>204</v>
      </c>
      <c r="G123" s="37"/>
      <c r="H123" s="37"/>
      <c r="I123" s="116"/>
      <c r="J123" s="37"/>
      <c r="K123" s="37"/>
      <c r="L123" s="40"/>
      <c r="M123" s="208"/>
      <c r="N123" s="209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148</v>
      </c>
      <c r="AU123" s="18" t="s">
        <v>82</v>
      </c>
    </row>
    <row r="124" spans="1:65" s="2" customFormat="1" ht="29.25">
      <c r="A124" s="35"/>
      <c r="B124" s="36"/>
      <c r="C124" s="37"/>
      <c r="D124" s="206" t="s">
        <v>165</v>
      </c>
      <c r="E124" s="37"/>
      <c r="F124" s="242" t="s">
        <v>205</v>
      </c>
      <c r="G124" s="37"/>
      <c r="H124" s="37"/>
      <c r="I124" s="116"/>
      <c r="J124" s="37"/>
      <c r="K124" s="37"/>
      <c r="L124" s="40"/>
      <c r="M124" s="208"/>
      <c r="N124" s="209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165</v>
      </c>
      <c r="AU124" s="18" t="s">
        <v>82</v>
      </c>
    </row>
    <row r="125" spans="1:65" s="13" customFormat="1" ht="11.25">
      <c r="B125" s="210"/>
      <c r="C125" s="211"/>
      <c r="D125" s="206" t="s">
        <v>150</v>
      </c>
      <c r="E125" s="212" t="s">
        <v>19</v>
      </c>
      <c r="F125" s="213" t="s">
        <v>867</v>
      </c>
      <c r="G125" s="211"/>
      <c r="H125" s="214">
        <v>7.0000000000000001E-3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150</v>
      </c>
      <c r="AU125" s="220" t="s">
        <v>82</v>
      </c>
      <c r="AV125" s="13" t="s">
        <v>82</v>
      </c>
      <c r="AW125" s="13" t="s">
        <v>35</v>
      </c>
      <c r="AX125" s="13" t="s">
        <v>73</v>
      </c>
      <c r="AY125" s="220" t="s">
        <v>138</v>
      </c>
    </row>
    <row r="126" spans="1:65" s="14" customFormat="1" ht="11.25">
      <c r="B126" s="221"/>
      <c r="C126" s="222"/>
      <c r="D126" s="206" t="s">
        <v>150</v>
      </c>
      <c r="E126" s="223" t="s">
        <v>19</v>
      </c>
      <c r="F126" s="224" t="s">
        <v>152</v>
      </c>
      <c r="G126" s="222"/>
      <c r="H126" s="225">
        <v>7.0000000000000001E-3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150</v>
      </c>
      <c r="AU126" s="231" t="s">
        <v>82</v>
      </c>
      <c r="AV126" s="14" t="s">
        <v>146</v>
      </c>
      <c r="AW126" s="14" t="s">
        <v>35</v>
      </c>
      <c r="AX126" s="14" t="s">
        <v>80</v>
      </c>
      <c r="AY126" s="231" t="s">
        <v>138</v>
      </c>
    </row>
    <row r="127" spans="1:65" s="2" customFormat="1" ht="21.75" customHeight="1">
      <c r="A127" s="35"/>
      <c r="B127" s="36"/>
      <c r="C127" s="193" t="s">
        <v>199</v>
      </c>
      <c r="D127" s="193" t="s">
        <v>141</v>
      </c>
      <c r="E127" s="194" t="s">
        <v>208</v>
      </c>
      <c r="F127" s="195" t="s">
        <v>209</v>
      </c>
      <c r="G127" s="196" t="s">
        <v>202</v>
      </c>
      <c r="H127" s="197">
        <v>7.0000000000000001E-3</v>
      </c>
      <c r="I127" s="198"/>
      <c r="J127" s="199">
        <f>ROUND(I127*H127,2)</f>
        <v>0</v>
      </c>
      <c r="K127" s="195" t="s">
        <v>145</v>
      </c>
      <c r="L127" s="40"/>
      <c r="M127" s="200" t="s">
        <v>19</v>
      </c>
      <c r="N127" s="201" t="s">
        <v>44</v>
      </c>
      <c r="O127" s="65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146</v>
      </c>
      <c r="AT127" s="204" t="s">
        <v>141</v>
      </c>
      <c r="AU127" s="204" t="s">
        <v>82</v>
      </c>
      <c r="AY127" s="18" t="s">
        <v>138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80</v>
      </c>
      <c r="BK127" s="205">
        <f>ROUND(I127*H127,2)</f>
        <v>0</v>
      </c>
      <c r="BL127" s="18" t="s">
        <v>146</v>
      </c>
      <c r="BM127" s="204" t="s">
        <v>868</v>
      </c>
    </row>
    <row r="128" spans="1:65" s="2" customFormat="1" ht="29.25">
      <c r="A128" s="35"/>
      <c r="B128" s="36"/>
      <c r="C128" s="37"/>
      <c r="D128" s="206" t="s">
        <v>148</v>
      </c>
      <c r="E128" s="37"/>
      <c r="F128" s="207" t="s">
        <v>211</v>
      </c>
      <c r="G128" s="37"/>
      <c r="H128" s="37"/>
      <c r="I128" s="116"/>
      <c r="J128" s="37"/>
      <c r="K128" s="37"/>
      <c r="L128" s="40"/>
      <c r="M128" s="208"/>
      <c r="N128" s="209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148</v>
      </c>
      <c r="AU128" s="18" t="s">
        <v>82</v>
      </c>
    </row>
    <row r="129" spans="1:65" s="2" customFormat="1" ht="29.25">
      <c r="A129" s="35"/>
      <c r="B129" s="36"/>
      <c r="C129" s="37"/>
      <c r="D129" s="206" t="s">
        <v>165</v>
      </c>
      <c r="E129" s="37"/>
      <c r="F129" s="242" t="s">
        <v>212</v>
      </c>
      <c r="G129" s="37"/>
      <c r="H129" s="37"/>
      <c r="I129" s="116"/>
      <c r="J129" s="37"/>
      <c r="K129" s="37"/>
      <c r="L129" s="40"/>
      <c r="M129" s="208"/>
      <c r="N129" s="209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165</v>
      </c>
      <c r="AU129" s="18" t="s">
        <v>82</v>
      </c>
    </row>
    <row r="130" spans="1:65" s="13" customFormat="1" ht="11.25">
      <c r="B130" s="210"/>
      <c r="C130" s="211"/>
      <c r="D130" s="206" t="s">
        <v>150</v>
      </c>
      <c r="E130" s="212" t="s">
        <v>19</v>
      </c>
      <c r="F130" s="213" t="s">
        <v>867</v>
      </c>
      <c r="G130" s="211"/>
      <c r="H130" s="214">
        <v>7.0000000000000001E-3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150</v>
      </c>
      <c r="AU130" s="220" t="s">
        <v>82</v>
      </c>
      <c r="AV130" s="13" t="s">
        <v>82</v>
      </c>
      <c r="AW130" s="13" t="s">
        <v>35</v>
      </c>
      <c r="AX130" s="13" t="s">
        <v>73</v>
      </c>
      <c r="AY130" s="220" t="s">
        <v>138</v>
      </c>
    </row>
    <row r="131" spans="1:65" s="14" customFormat="1" ht="11.25">
      <c r="B131" s="221"/>
      <c r="C131" s="222"/>
      <c r="D131" s="206" t="s">
        <v>150</v>
      </c>
      <c r="E131" s="223" t="s">
        <v>19</v>
      </c>
      <c r="F131" s="224" t="s">
        <v>152</v>
      </c>
      <c r="G131" s="222"/>
      <c r="H131" s="225">
        <v>7.0000000000000001E-3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150</v>
      </c>
      <c r="AU131" s="231" t="s">
        <v>82</v>
      </c>
      <c r="AV131" s="14" t="s">
        <v>146</v>
      </c>
      <c r="AW131" s="14" t="s">
        <v>35</v>
      </c>
      <c r="AX131" s="14" t="s">
        <v>80</v>
      </c>
      <c r="AY131" s="231" t="s">
        <v>138</v>
      </c>
    </row>
    <row r="132" spans="1:65" s="2" customFormat="1" ht="21.75" customHeight="1">
      <c r="A132" s="35"/>
      <c r="B132" s="36"/>
      <c r="C132" s="193" t="s">
        <v>207</v>
      </c>
      <c r="D132" s="193" t="s">
        <v>141</v>
      </c>
      <c r="E132" s="194" t="s">
        <v>214</v>
      </c>
      <c r="F132" s="195" t="s">
        <v>215</v>
      </c>
      <c r="G132" s="196" t="s">
        <v>216</v>
      </c>
      <c r="H132" s="197">
        <v>11</v>
      </c>
      <c r="I132" s="198"/>
      <c r="J132" s="199">
        <f>ROUND(I132*H132,2)</f>
        <v>0</v>
      </c>
      <c r="K132" s="195" t="s">
        <v>145</v>
      </c>
      <c r="L132" s="40"/>
      <c r="M132" s="200" t="s">
        <v>19</v>
      </c>
      <c r="N132" s="201" t="s">
        <v>44</v>
      </c>
      <c r="O132" s="65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146</v>
      </c>
      <c r="AT132" s="204" t="s">
        <v>141</v>
      </c>
      <c r="AU132" s="204" t="s">
        <v>82</v>
      </c>
      <c r="AY132" s="18" t="s">
        <v>138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80</v>
      </c>
      <c r="BK132" s="205">
        <f>ROUND(I132*H132,2)</f>
        <v>0</v>
      </c>
      <c r="BL132" s="18" t="s">
        <v>146</v>
      </c>
      <c r="BM132" s="204" t="s">
        <v>869</v>
      </c>
    </row>
    <row r="133" spans="1:65" s="2" customFormat="1" ht="39">
      <c r="A133" s="35"/>
      <c r="B133" s="36"/>
      <c r="C133" s="37"/>
      <c r="D133" s="206" t="s">
        <v>148</v>
      </c>
      <c r="E133" s="37"/>
      <c r="F133" s="207" t="s">
        <v>218</v>
      </c>
      <c r="G133" s="37"/>
      <c r="H133" s="37"/>
      <c r="I133" s="116"/>
      <c r="J133" s="37"/>
      <c r="K133" s="37"/>
      <c r="L133" s="40"/>
      <c r="M133" s="208"/>
      <c r="N133" s="209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148</v>
      </c>
      <c r="AU133" s="18" t="s">
        <v>82</v>
      </c>
    </row>
    <row r="134" spans="1:65" s="13" customFormat="1" ht="11.25">
      <c r="B134" s="210"/>
      <c r="C134" s="211"/>
      <c r="D134" s="206" t="s">
        <v>150</v>
      </c>
      <c r="E134" s="212" t="s">
        <v>19</v>
      </c>
      <c r="F134" s="213" t="s">
        <v>870</v>
      </c>
      <c r="G134" s="211"/>
      <c r="H134" s="214">
        <v>11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150</v>
      </c>
      <c r="AU134" s="220" t="s">
        <v>82</v>
      </c>
      <c r="AV134" s="13" t="s">
        <v>82</v>
      </c>
      <c r="AW134" s="13" t="s">
        <v>35</v>
      </c>
      <c r="AX134" s="13" t="s">
        <v>73</v>
      </c>
      <c r="AY134" s="220" t="s">
        <v>138</v>
      </c>
    </row>
    <row r="135" spans="1:65" s="14" customFormat="1" ht="11.25">
      <c r="B135" s="221"/>
      <c r="C135" s="222"/>
      <c r="D135" s="206" t="s">
        <v>150</v>
      </c>
      <c r="E135" s="223" t="s">
        <v>19</v>
      </c>
      <c r="F135" s="224" t="s">
        <v>152</v>
      </c>
      <c r="G135" s="222"/>
      <c r="H135" s="225">
        <v>11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150</v>
      </c>
      <c r="AU135" s="231" t="s">
        <v>82</v>
      </c>
      <c r="AV135" s="14" t="s">
        <v>146</v>
      </c>
      <c r="AW135" s="14" t="s">
        <v>35</v>
      </c>
      <c r="AX135" s="14" t="s">
        <v>80</v>
      </c>
      <c r="AY135" s="231" t="s">
        <v>138</v>
      </c>
    </row>
    <row r="136" spans="1:65" s="2" customFormat="1" ht="21.75" customHeight="1">
      <c r="A136" s="35"/>
      <c r="B136" s="36"/>
      <c r="C136" s="193" t="s">
        <v>213</v>
      </c>
      <c r="D136" s="193" t="s">
        <v>141</v>
      </c>
      <c r="E136" s="194" t="s">
        <v>221</v>
      </c>
      <c r="F136" s="195" t="s">
        <v>222</v>
      </c>
      <c r="G136" s="196" t="s">
        <v>177</v>
      </c>
      <c r="H136" s="197">
        <v>9</v>
      </c>
      <c r="I136" s="198"/>
      <c r="J136" s="199">
        <f>ROUND(I136*H136,2)</f>
        <v>0</v>
      </c>
      <c r="K136" s="195" t="s">
        <v>145</v>
      </c>
      <c r="L136" s="40"/>
      <c r="M136" s="200" t="s">
        <v>19</v>
      </c>
      <c r="N136" s="201" t="s">
        <v>44</v>
      </c>
      <c r="O136" s="65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146</v>
      </c>
      <c r="AT136" s="204" t="s">
        <v>141</v>
      </c>
      <c r="AU136" s="204" t="s">
        <v>82</v>
      </c>
      <c r="AY136" s="18" t="s">
        <v>138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8" t="s">
        <v>80</v>
      </c>
      <c r="BK136" s="205">
        <f>ROUND(I136*H136,2)</f>
        <v>0</v>
      </c>
      <c r="BL136" s="18" t="s">
        <v>146</v>
      </c>
      <c r="BM136" s="204" t="s">
        <v>871</v>
      </c>
    </row>
    <row r="137" spans="1:65" s="2" customFormat="1" ht="19.5">
      <c r="A137" s="35"/>
      <c r="B137" s="36"/>
      <c r="C137" s="37"/>
      <c r="D137" s="206" t="s">
        <v>148</v>
      </c>
      <c r="E137" s="37"/>
      <c r="F137" s="207" t="s">
        <v>224</v>
      </c>
      <c r="G137" s="37"/>
      <c r="H137" s="37"/>
      <c r="I137" s="116"/>
      <c r="J137" s="37"/>
      <c r="K137" s="37"/>
      <c r="L137" s="40"/>
      <c r="M137" s="208"/>
      <c r="N137" s="209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148</v>
      </c>
      <c r="AU137" s="18" t="s">
        <v>82</v>
      </c>
    </row>
    <row r="138" spans="1:65" s="2" customFormat="1" ht="19.5">
      <c r="A138" s="35"/>
      <c r="B138" s="36"/>
      <c r="C138" s="37"/>
      <c r="D138" s="206" t="s">
        <v>165</v>
      </c>
      <c r="E138" s="37"/>
      <c r="F138" s="242" t="s">
        <v>225</v>
      </c>
      <c r="G138" s="37"/>
      <c r="H138" s="37"/>
      <c r="I138" s="116"/>
      <c r="J138" s="37"/>
      <c r="K138" s="37"/>
      <c r="L138" s="40"/>
      <c r="M138" s="208"/>
      <c r="N138" s="209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165</v>
      </c>
      <c r="AU138" s="18" t="s">
        <v>82</v>
      </c>
    </row>
    <row r="139" spans="1:65" s="15" customFormat="1" ht="11.25">
      <c r="B139" s="243"/>
      <c r="C139" s="244"/>
      <c r="D139" s="206" t="s">
        <v>150</v>
      </c>
      <c r="E139" s="245" t="s">
        <v>19</v>
      </c>
      <c r="F139" s="246" t="s">
        <v>226</v>
      </c>
      <c r="G139" s="244"/>
      <c r="H139" s="245" t="s">
        <v>19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150</v>
      </c>
      <c r="AU139" s="252" t="s">
        <v>82</v>
      </c>
      <c r="AV139" s="15" t="s">
        <v>80</v>
      </c>
      <c r="AW139" s="15" t="s">
        <v>35</v>
      </c>
      <c r="AX139" s="15" t="s">
        <v>73</v>
      </c>
      <c r="AY139" s="252" t="s">
        <v>138</v>
      </c>
    </row>
    <row r="140" spans="1:65" s="13" customFormat="1" ht="11.25">
      <c r="B140" s="210"/>
      <c r="C140" s="211"/>
      <c r="D140" s="206" t="s">
        <v>150</v>
      </c>
      <c r="E140" s="212" t="s">
        <v>19</v>
      </c>
      <c r="F140" s="213" t="s">
        <v>227</v>
      </c>
      <c r="G140" s="211"/>
      <c r="H140" s="214">
        <v>9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150</v>
      </c>
      <c r="AU140" s="220" t="s">
        <v>82</v>
      </c>
      <c r="AV140" s="13" t="s">
        <v>82</v>
      </c>
      <c r="AW140" s="13" t="s">
        <v>35</v>
      </c>
      <c r="AX140" s="13" t="s">
        <v>73</v>
      </c>
      <c r="AY140" s="220" t="s">
        <v>138</v>
      </c>
    </row>
    <row r="141" spans="1:65" s="14" customFormat="1" ht="11.25">
      <c r="B141" s="221"/>
      <c r="C141" s="222"/>
      <c r="D141" s="206" t="s">
        <v>150</v>
      </c>
      <c r="E141" s="223" t="s">
        <v>19</v>
      </c>
      <c r="F141" s="224" t="s">
        <v>152</v>
      </c>
      <c r="G141" s="222"/>
      <c r="H141" s="225">
        <v>9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150</v>
      </c>
      <c r="AU141" s="231" t="s">
        <v>82</v>
      </c>
      <c r="AV141" s="14" t="s">
        <v>146</v>
      </c>
      <c r="AW141" s="14" t="s">
        <v>35</v>
      </c>
      <c r="AX141" s="14" t="s">
        <v>80</v>
      </c>
      <c r="AY141" s="231" t="s">
        <v>138</v>
      </c>
    </row>
    <row r="142" spans="1:65" s="2" customFormat="1" ht="21.75" customHeight="1">
      <c r="A142" s="35"/>
      <c r="B142" s="36"/>
      <c r="C142" s="193" t="s">
        <v>220</v>
      </c>
      <c r="D142" s="193" t="s">
        <v>141</v>
      </c>
      <c r="E142" s="194" t="s">
        <v>229</v>
      </c>
      <c r="F142" s="195" t="s">
        <v>230</v>
      </c>
      <c r="G142" s="196" t="s">
        <v>202</v>
      </c>
      <c r="H142" s="197">
        <v>0.22600000000000001</v>
      </c>
      <c r="I142" s="198"/>
      <c r="J142" s="199">
        <f>ROUND(I142*H142,2)</f>
        <v>0</v>
      </c>
      <c r="K142" s="195" t="s">
        <v>145</v>
      </c>
      <c r="L142" s="40"/>
      <c r="M142" s="200" t="s">
        <v>19</v>
      </c>
      <c r="N142" s="201" t="s">
        <v>44</v>
      </c>
      <c r="O142" s="65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146</v>
      </c>
      <c r="AT142" s="204" t="s">
        <v>141</v>
      </c>
      <c r="AU142" s="204" t="s">
        <v>82</v>
      </c>
      <c r="AY142" s="18" t="s">
        <v>138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80</v>
      </c>
      <c r="BK142" s="205">
        <f>ROUND(I142*H142,2)</f>
        <v>0</v>
      </c>
      <c r="BL142" s="18" t="s">
        <v>146</v>
      </c>
      <c r="BM142" s="204" t="s">
        <v>872</v>
      </c>
    </row>
    <row r="143" spans="1:65" s="2" customFormat="1" ht="19.5">
      <c r="A143" s="35"/>
      <c r="B143" s="36"/>
      <c r="C143" s="37"/>
      <c r="D143" s="206" t="s">
        <v>148</v>
      </c>
      <c r="E143" s="37"/>
      <c r="F143" s="207" t="s">
        <v>232</v>
      </c>
      <c r="G143" s="37"/>
      <c r="H143" s="37"/>
      <c r="I143" s="116"/>
      <c r="J143" s="37"/>
      <c r="K143" s="37"/>
      <c r="L143" s="40"/>
      <c r="M143" s="208"/>
      <c r="N143" s="209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148</v>
      </c>
      <c r="AU143" s="18" t="s">
        <v>82</v>
      </c>
    </row>
    <row r="144" spans="1:65" s="2" customFormat="1" ht="29.25">
      <c r="A144" s="35"/>
      <c r="B144" s="36"/>
      <c r="C144" s="37"/>
      <c r="D144" s="206" t="s">
        <v>165</v>
      </c>
      <c r="E144" s="37"/>
      <c r="F144" s="242" t="s">
        <v>233</v>
      </c>
      <c r="G144" s="37"/>
      <c r="H144" s="37"/>
      <c r="I144" s="116"/>
      <c r="J144" s="37"/>
      <c r="K144" s="37"/>
      <c r="L144" s="40"/>
      <c r="M144" s="208"/>
      <c r="N144" s="209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165</v>
      </c>
      <c r="AU144" s="18" t="s">
        <v>82</v>
      </c>
    </row>
    <row r="145" spans="1:65" s="13" customFormat="1" ht="11.25">
      <c r="B145" s="210"/>
      <c r="C145" s="211"/>
      <c r="D145" s="206" t="s">
        <v>150</v>
      </c>
      <c r="E145" s="212" t="s">
        <v>19</v>
      </c>
      <c r="F145" s="213" t="s">
        <v>690</v>
      </c>
      <c r="G145" s="211"/>
      <c r="H145" s="214">
        <v>0.22600000000000001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150</v>
      </c>
      <c r="AU145" s="220" t="s">
        <v>82</v>
      </c>
      <c r="AV145" s="13" t="s">
        <v>82</v>
      </c>
      <c r="AW145" s="13" t="s">
        <v>35</v>
      </c>
      <c r="AX145" s="13" t="s">
        <v>73</v>
      </c>
      <c r="AY145" s="220" t="s">
        <v>138</v>
      </c>
    </row>
    <row r="146" spans="1:65" s="14" customFormat="1" ht="11.25">
      <c r="B146" s="221"/>
      <c r="C146" s="222"/>
      <c r="D146" s="206" t="s">
        <v>150</v>
      </c>
      <c r="E146" s="223" t="s">
        <v>19</v>
      </c>
      <c r="F146" s="224" t="s">
        <v>152</v>
      </c>
      <c r="G146" s="222"/>
      <c r="H146" s="225">
        <v>0.22600000000000001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150</v>
      </c>
      <c r="AU146" s="231" t="s">
        <v>82</v>
      </c>
      <c r="AV146" s="14" t="s">
        <v>146</v>
      </c>
      <c r="AW146" s="14" t="s">
        <v>35</v>
      </c>
      <c r="AX146" s="14" t="s">
        <v>80</v>
      </c>
      <c r="AY146" s="231" t="s">
        <v>138</v>
      </c>
    </row>
    <row r="147" spans="1:65" s="2" customFormat="1" ht="21.75" customHeight="1">
      <c r="A147" s="35"/>
      <c r="B147" s="36"/>
      <c r="C147" s="193" t="s">
        <v>228</v>
      </c>
      <c r="D147" s="193" t="s">
        <v>141</v>
      </c>
      <c r="E147" s="194" t="s">
        <v>250</v>
      </c>
      <c r="F147" s="195" t="s">
        <v>251</v>
      </c>
      <c r="G147" s="196" t="s">
        <v>252</v>
      </c>
      <c r="H147" s="197">
        <v>4</v>
      </c>
      <c r="I147" s="198"/>
      <c r="J147" s="199">
        <f>ROUND(I147*H147,2)</f>
        <v>0</v>
      </c>
      <c r="K147" s="195" t="s">
        <v>145</v>
      </c>
      <c r="L147" s="40"/>
      <c r="M147" s="200" t="s">
        <v>19</v>
      </c>
      <c r="N147" s="201" t="s">
        <v>44</v>
      </c>
      <c r="O147" s="65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4" t="s">
        <v>146</v>
      </c>
      <c r="AT147" s="204" t="s">
        <v>141</v>
      </c>
      <c r="AU147" s="204" t="s">
        <v>82</v>
      </c>
      <c r="AY147" s="18" t="s">
        <v>138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8" t="s">
        <v>80</v>
      </c>
      <c r="BK147" s="205">
        <f>ROUND(I147*H147,2)</f>
        <v>0</v>
      </c>
      <c r="BL147" s="18" t="s">
        <v>146</v>
      </c>
      <c r="BM147" s="204" t="s">
        <v>873</v>
      </c>
    </row>
    <row r="148" spans="1:65" s="2" customFormat="1" ht="39">
      <c r="A148" s="35"/>
      <c r="B148" s="36"/>
      <c r="C148" s="37"/>
      <c r="D148" s="206" t="s">
        <v>148</v>
      </c>
      <c r="E148" s="37"/>
      <c r="F148" s="207" t="s">
        <v>254</v>
      </c>
      <c r="G148" s="37"/>
      <c r="H148" s="37"/>
      <c r="I148" s="116"/>
      <c r="J148" s="37"/>
      <c r="K148" s="37"/>
      <c r="L148" s="40"/>
      <c r="M148" s="208"/>
      <c r="N148" s="209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148</v>
      </c>
      <c r="AU148" s="18" t="s">
        <v>82</v>
      </c>
    </row>
    <row r="149" spans="1:65" s="2" customFormat="1" ht="39">
      <c r="A149" s="35"/>
      <c r="B149" s="36"/>
      <c r="C149" s="37"/>
      <c r="D149" s="206" t="s">
        <v>165</v>
      </c>
      <c r="E149" s="37"/>
      <c r="F149" s="242" t="s">
        <v>255</v>
      </c>
      <c r="G149" s="37"/>
      <c r="H149" s="37"/>
      <c r="I149" s="116"/>
      <c r="J149" s="37"/>
      <c r="K149" s="37"/>
      <c r="L149" s="40"/>
      <c r="M149" s="208"/>
      <c r="N149" s="209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165</v>
      </c>
      <c r="AU149" s="18" t="s">
        <v>82</v>
      </c>
    </row>
    <row r="150" spans="1:65" s="13" customFormat="1" ht="11.25">
      <c r="B150" s="210"/>
      <c r="C150" s="211"/>
      <c r="D150" s="206" t="s">
        <v>150</v>
      </c>
      <c r="E150" s="212" t="s">
        <v>19</v>
      </c>
      <c r="F150" s="213" t="s">
        <v>146</v>
      </c>
      <c r="G150" s="211"/>
      <c r="H150" s="214">
        <v>4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150</v>
      </c>
      <c r="AU150" s="220" t="s">
        <v>82</v>
      </c>
      <c r="AV150" s="13" t="s">
        <v>82</v>
      </c>
      <c r="AW150" s="13" t="s">
        <v>35</v>
      </c>
      <c r="AX150" s="13" t="s">
        <v>73</v>
      </c>
      <c r="AY150" s="220" t="s">
        <v>138</v>
      </c>
    </row>
    <row r="151" spans="1:65" s="14" customFormat="1" ht="11.25">
      <c r="B151" s="221"/>
      <c r="C151" s="222"/>
      <c r="D151" s="206" t="s">
        <v>150</v>
      </c>
      <c r="E151" s="223" t="s">
        <v>19</v>
      </c>
      <c r="F151" s="224" t="s">
        <v>152</v>
      </c>
      <c r="G151" s="222"/>
      <c r="H151" s="225">
        <v>4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150</v>
      </c>
      <c r="AU151" s="231" t="s">
        <v>82</v>
      </c>
      <c r="AV151" s="14" t="s">
        <v>146</v>
      </c>
      <c r="AW151" s="14" t="s">
        <v>35</v>
      </c>
      <c r="AX151" s="14" t="s">
        <v>80</v>
      </c>
      <c r="AY151" s="231" t="s">
        <v>138</v>
      </c>
    </row>
    <row r="152" spans="1:65" s="2" customFormat="1" ht="21.75" customHeight="1">
      <c r="A152" s="35"/>
      <c r="B152" s="36"/>
      <c r="C152" s="193" t="s">
        <v>235</v>
      </c>
      <c r="D152" s="193" t="s">
        <v>141</v>
      </c>
      <c r="E152" s="194" t="s">
        <v>257</v>
      </c>
      <c r="F152" s="195" t="s">
        <v>258</v>
      </c>
      <c r="G152" s="196" t="s">
        <v>252</v>
      </c>
      <c r="H152" s="197">
        <v>4</v>
      </c>
      <c r="I152" s="198"/>
      <c r="J152" s="199">
        <f>ROUND(I152*H152,2)</f>
        <v>0</v>
      </c>
      <c r="K152" s="195" t="s">
        <v>145</v>
      </c>
      <c r="L152" s="40"/>
      <c r="M152" s="200" t="s">
        <v>19</v>
      </c>
      <c r="N152" s="201" t="s">
        <v>44</v>
      </c>
      <c r="O152" s="65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4" t="s">
        <v>146</v>
      </c>
      <c r="AT152" s="204" t="s">
        <v>141</v>
      </c>
      <c r="AU152" s="204" t="s">
        <v>82</v>
      </c>
      <c r="AY152" s="18" t="s">
        <v>138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8" t="s">
        <v>80</v>
      </c>
      <c r="BK152" s="205">
        <f>ROUND(I152*H152,2)</f>
        <v>0</v>
      </c>
      <c r="BL152" s="18" t="s">
        <v>146</v>
      </c>
      <c r="BM152" s="204" t="s">
        <v>874</v>
      </c>
    </row>
    <row r="153" spans="1:65" s="2" customFormat="1" ht="29.25">
      <c r="A153" s="35"/>
      <c r="B153" s="36"/>
      <c r="C153" s="37"/>
      <c r="D153" s="206" t="s">
        <v>148</v>
      </c>
      <c r="E153" s="37"/>
      <c r="F153" s="207" t="s">
        <v>260</v>
      </c>
      <c r="G153" s="37"/>
      <c r="H153" s="37"/>
      <c r="I153" s="116"/>
      <c r="J153" s="37"/>
      <c r="K153" s="37"/>
      <c r="L153" s="40"/>
      <c r="M153" s="208"/>
      <c r="N153" s="209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148</v>
      </c>
      <c r="AU153" s="18" t="s">
        <v>82</v>
      </c>
    </row>
    <row r="154" spans="1:65" s="2" customFormat="1" ht="21.75" customHeight="1">
      <c r="A154" s="35"/>
      <c r="B154" s="36"/>
      <c r="C154" s="193" t="s">
        <v>8</v>
      </c>
      <c r="D154" s="193" t="s">
        <v>141</v>
      </c>
      <c r="E154" s="194" t="s">
        <v>262</v>
      </c>
      <c r="F154" s="195" t="s">
        <v>263</v>
      </c>
      <c r="G154" s="196" t="s">
        <v>216</v>
      </c>
      <c r="H154" s="197">
        <v>226</v>
      </c>
      <c r="I154" s="198"/>
      <c r="J154" s="199">
        <f>ROUND(I154*H154,2)</f>
        <v>0</v>
      </c>
      <c r="K154" s="195" t="s">
        <v>145</v>
      </c>
      <c r="L154" s="40"/>
      <c r="M154" s="200" t="s">
        <v>19</v>
      </c>
      <c r="N154" s="201" t="s">
        <v>44</v>
      </c>
      <c r="O154" s="65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4" t="s">
        <v>146</v>
      </c>
      <c r="AT154" s="204" t="s">
        <v>141</v>
      </c>
      <c r="AU154" s="204" t="s">
        <v>82</v>
      </c>
      <c r="AY154" s="18" t="s">
        <v>138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8" t="s">
        <v>80</v>
      </c>
      <c r="BK154" s="205">
        <f>ROUND(I154*H154,2)</f>
        <v>0</v>
      </c>
      <c r="BL154" s="18" t="s">
        <v>146</v>
      </c>
      <c r="BM154" s="204" t="s">
        <v>875</v>
      </c>
    </row>
    <row r="155" spans="1:65" s="2" customFormat="1" ht="29.25">
      <c r="A155" s="35"/>
      <c r="B155" s="36"/>
      <c r="C155" s="37"/>
      <c r="D155" s="206" t="s">
        <v>148</v>
      </c>
      <c r="E155" s="37"/>
      <c r="F155" s="207" t="s">
        <v>265</v>
      </c>
      <c r="G155" s="37"/>
      <c r="H155" s="37"/>
      <c r="I155" s="116"/>
      <c r="J155" s="37"/>
      <c r="K155" s="37"/>
      <c r="L155" s="40"/>
      <c r="M155" s="208"/>
      <c r="N155" s="209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148</v>
      </c>
      <c r="AU155" s="18" t="s">
        <v>82</v>
      </c>
    </row>
    <row r="156" spans="1:65" s="2" customFormat="1" ht="29.25">
      <c r="A156" s="35"/>
      <c r="B156" s="36"/>
      <c r="C156" s="37"/>
      <c r="D156" s="206" t="s">
        <v>165</v>
      </c>
      <c r="E156" s="37"/>
      <c r="F156" s="242" t="s">
        <v>266</v>
      </c>
      <c r="G156" s="37"/>
      <c r="H156" s="37"/>
      <c r="I156" s="116"/>
      <c r="J156" s="37"/>
      <c r="K156" s="37"/>
      <c r="L156" s="40"/>
      <c r="M156" s="208"/>
      <c r="N156" s="209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165</v>
      </c>
      <c r="AU156" s="18" t="s">
        <v>82</v>
      </c>
    </row>
    <row r="157" spans="1:65" s="13" customFormat="1" ht="11.25">
      <c r="B157" s="210"/>
      <c r="C157" s="211"/>
      <c r="D157" s="206" t="s">
        <v>150</v>
      </c>
      <c r="E157" s="212" t="s">
        <v>19</v>
      </c>
      <c r="F157" s="213" t="s">
        <v>694</v>
      </c>
      <c r="G157" s="211"/>
      <c r="H157" s="214">
        <v>226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150</v>
      </c>
      <c r="AU157" s="220" t="s">
        <v>82</v>
      </c>
      <c r="AV157" s="13" t="s">
        <v>82</v>
      </c>
      <c r="AW157" s="13" t="s">
        <v>35</v>
      </c>
      <c r="AX157" s="13" t="s">
        <v>73</v>
      </c>
      <c r="AY157" s="220" t="s">
        <v>138</v>
      </c>
    </row>
    <row r="158" spans="1:65" s="14" customFormat="1" ht="11.25">
      <c r="B158" s="221"/>
      <c r="C158" s="222"/>
      <c r="D158" s="206" t="s">
        <v>150</v>
      </c>
      <c r="E158" s="223" t="s">
        <v>19</v>
      </c>
      <c r="F158" s="224" t="s">
        <v>152</v>
      </c>
      <c r="G158" s="222"/>
      <c r="H158" s="225">
        <v>226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150</v>
      </c>
      <c r="AU158" s="231" t="s">
        <v>82</v>
      </c>
      <c r="AV158" s="14" t="s">
        <v>146</v>
      </c>
      <c r="AW158" s="14" t="s">
        <v>35</v>
      </c>
      <c r="AX158" s="14" t="s">
        <v>80</v>
      </c>
      <c r="AY158" s="231" t="s">
        <v>138</v>
      </c>
    </row>
    <row r="159" spans="1:65" s="2" customFormat="1" ht="21.75" customHeight="1">
      <c r="A159" s="35"/>
      <c r="B159" s="36"/>
      <c r="C159" s="193" t="s">
        <v>249</v>
      </c>
      <c r="D159" s="193" t="s">
        <v>141</v>
      </c>
      <c r="E159" s="194" t="s">
        <v>269</v>
      </c>
      <c r="F159" s="195" t="s">
        <v>270</v>
      </c>
      <c r="G159" s="196" t="s">
        <v>156</v>
      </c>
      <c r="H159" s="197">
        <v>30.474</v>
      </c>
      <c r="I159" s="198"/>
      <c r="J159" s="199">
        <f>ROUND(I159*H159,2)</f>
        <v>0</v>
      </c>
      <c r="K159" s="195" t="s">
        <v>145</v>
      </c>
      <c r="L159" s="40"/>
      <c r="M159" s="200" t="s">
        <v>19</v>
      </c>
      <c r="N159" s="201" t="s">
        <v>44</v>
      </c>
      <c r="O159" s="65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146</v>
      </c>
      <c r="AT159" s="204" t="s">
        <v>141</v>
      </c>
      <c r="AU159" s="204" t="s">
        <v>82</v>
      </c>
      <c r="AY159" s="18" t="s">
        <v>138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80</v>
      </c>
      <c r="BK159" s="205">
        <f>ROUND(I159*H159,2)</f>
        <v>0</v>
      </c>
      <c r="BL159" s="18" t="s">
        <v>146</v>
      </c>
      <c r="BM159" s="204" t="s">
        <v>876</v>
      </c>
    </row>
    <row r="160" spans="1:65" s="2" customFormat="1" ht="29.25">
      <c r="A160" s="35"/>
      <c r="B160" s="36"/>
      <c r="C160" s="37"/>
      <c r="D160" s="206" t="s">
        <v>148</v>
      </c>
      <c r="E160" s="37"/>
      <c r="F160" s="207" t="s">
        <v>272</v>
      </c>
      <c r="G160" s="37"/>
      <c r="H160" s="37"/>
      <c r="I160" s="116"/>
      <c r="J160" s="37"/>
      <c r="K160" s="37"/>
      <c r="L160" s="40"/>
      <c r="M160" s="208"/>
      <c r="N160" s="209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148</v>
      </c>
      <c r="AU160" s="18" t="s">
        <v>82</v>
      </c>
    </row>
    <row r="161" spans="1:65" s="2" customFormat="1" ht="19.5">
      <c r="A161" s="35"/>
      <c r="B161" s="36"/>
      <c r="C161" s="37"/>
      <c r="D161" s="206" t="s">
        <v>165</v>
      </c>
      <c r="E161" s="37"/>
      <c r="F161" s="242" t="s">
        <v>273</v>
      </c>
      <c r="G161" s="37"/>
      <c r="H161" s="37"/>
      <c r="I161" s="116"/>
      <c r="J161" s="37"/>
      <c r="K161" s="37"/>
      <c r="L161" s="40"/>
      <c r="M161" s="208"/>
      <c r="N161" s="209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165</v>
      </c>
      <c r="AU161" s="18" t="s">
        <v>82</v>
      </c>
    </row>
    <row r="162" spans="1:65" s="15" customFormat="1" ht="11.25">
      <c r="B162" s="243"/>
      <c r="C162" s="244"/>
      <c r="D162" s="206" t="s">
        <v>150</v>
      </c>
      <c r="E162" s="245" t="s">
        <v>19</v>
      </c>
      <c r="F162" s="246" t="s">
        <v>274</v>
      </c>
      <c r="G162" s="244"/>
      <c r="H162" s="245" t="s">
        <v>19</v>
      </c>
      <c r="I162" s="247"/>
      <c r="J162" s="244"/>
      <c r="K162" s="244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150</v>
      </c>
      <c r="AU162" s="252" t="s">
        <v>82</v>
      </c>
      <c r="AV162" s="15" t="s">
        <v>80</v>
      </c>
      <c r="AW162" s="15" t="s">
        <v>35</v>
      </c>
      <c r="AX162" s="15" t="s">
        <v>73</v>
      </c>
      <c r="AY162" s="252" t="s">
        <v>138</v>
      </c>
    </row>
    <row r="163" spans="1:65" s="13" customFormat="1" ht="11.25">
      <c r="B163" s="210"/>
      <c r="C163" s="211"/>
      <c r="D163" s="206" t="s">
        <v>150</v>
      </c>
      <c r="E163" s="212" t="s">
        <v>19</v>
      </c>
      <c r="F163" s="213" t="s">
        <v>877</v>
      </c>
      <c r="G163" s="211"/>
      <c r="H163" s="214">
        <v>30.474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150</v>
      </c>
      <c r="AU163" s="220" t="s">
        <v>82</v>
      </c>
      <c r="AV163" s="13" t="s">
        <v>82</v>
      </c>
      <c r="AW163" s="13" t="s">
        <v>35</v>
      </c>
      <c r="AX163" s="13" t="s">
        <v>73</v>
      </c>
      <c r="AY163" s="220" t="s">
        <v>138</v>
      </c>
    </row>
    <row r="164" spans="1:65" s="14" customFormat="1" ht="11.25">
      <c r="B164" s="221"/>
      <c r="C164" s="222"/>
      <c r="D164" s="206" t="s">
        <v>150</v>
      </c>
      <c r="E164" s="223" t="s">
        <v>19</v>
      </c>
      <c r="F164" s="224" t="s">
        <v>152</v>
      </c>
      <c r="G164" s="222"/>
      <c r="H164" s="225">
        <v>30.474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150</v>
      </c>
      <c r="AU164" s="231" t="s">
        <v>82</v>
      </c>
      <c r="AV164" s="14" t="s">
        <v>146</v>
      </c>
      <c r="AW164" s="14" t="s">
        <v>35</v>
      </c>
      <c r="AX164" s="14" t="s">
        <v>80</v>
      </c>
      <c r="AY164" s="231" t="s">
        <v>138</v>
      </c>
    </row>
    <row r="165" spans="1:65" s="12" customFormat="1" ht="25.9" customHeight="1">
      <c r="B165" s="177"/>
      <c r="C165" s="178"/>
      <c r="D165" s="179" t="s">
        <v>72</v>
      </c>
      <c r="E165" s="180" t="s">
        <v>276</v>
      </c>
      <c r="F165" s="180" t="s">
        <v>277</v>
      </c>
      <c r="G165" s="178"/>
      <c r="H165" s="178"/>
      <c r="I165" s="181"/>
      <c r="J165" s="182">
        <f>BK165</f>
        <v>0</v>
      </c>
      <c r="K165" s="178"/>
      <c r="L165" s="183"/>
      <c r="M165" s="184"/>
      <c r="N165" s="185"/>
      <c r="O165" s="185"/>
      <c r="P165" s="186">
        <f>SUM(P166:P185)</f>
        <v>0</v>
      </c>
      <c r="Q165" s="185"/>
      <c r="R165" s="186">
        <f>SUM(R166:R185)</f>
        <v>0</v>
      </c>
      <c r="S165" s="185"/>
      <c r="T165" s="187">
        <f>SUM(T166:T185)</f>
        <v>0</v>
      </c>
      <c r="AR165" s="188" t="s">
        <v>146</v>
      </c>
      <c r="AT165" s="189" t="s">
        <v>72</v>
      </c>
      <c r="AU165" s="189" t="s">
        <v>73</v>
      </c>
      <c r="AY165" s="188" t="s">
        <v>138</v>
      </c>
      <c r="BK165" s="190">
        <f>SUM(BK166:BK185)</f>
        <v>0</v>
      </c>
    </row>
    <row r="166" spans="1:65" s="2" customFormat="1" ht="21.75" customHeight="1">
      <c r="A166" s="35"/>
      <c r="B166" s="36"/>
      <c r="C166" s="193" t="s">
        <v>256</v>
      </c>
      <c r="D166" s="193" t="s">
        <v>141</v>
      </c>
      <c r="E166" s="194" t="s">
        <v>711</v>
      </c>
      <c r="F166" s="195" t="s">
        <v>712</v>
      </c>
      <c r="G166" s="196" t="s">
        <v>156</v>
      </c>
      <c r="H166" s="197">
        <v>30.463999999999999</v>
      </c>
      <c r="I166" s="198"/>
      <c r="J166" s="199">
        <f>ROUND(I166*H166,2)</f>
        <v>0</v>
      </c>
      <c r="K166" s="195" t="s">
        <v>145</v>
      </c>
      <c r="L166" s="40"/>
      <c r="M166" s="200" t="s">
        <v>19</v>
      </c>
      <c r="N166" s="201" t="s">
        <v>44</v>
      </c>
      <c r="O166" s="65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287</v>
      </c>
      <c r="AT166" s="204" t="s">
        <v>141</v>
      </c>
      <c r="AU166" s="204" t="s">
        <v>80</v>
      </c>
      <c r="AY166" s="18" t="s">
        <v>138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8" t="s">
        <v>80</v>
      </c>
      <c r="BK166" s="205">
        <f>ROUND(I166*H166,2)</f>
        <v>0</v>
      </c>
      <c r="BL166" s="18" t="s">
        <v>287</v>
      </c>
      <c r="BM166" s="204" t="s">
        <v>878</v>
      </c>
    </row>
    <row r="167" spans="1:65" s="2" customFormat="1" ht="68.25">
      <c r="A167" s="35"/>
      <c r="B167" s="36"/>
      <c r="C167" s="37"/>
      <c r="D167" s="206" t="s">
        <v>148</v>
      </c>
      <c r="E167" s="37"/>
      <c r="F167" s="207" t="s">
        <v>714</v>
      </c>
      <c r="G167" s="37"/>
      <c r="H167" s="37"/>
      <c r="I167" s="116"/>
      <c r="J167" s="37"/>
      <c r="K167" s="37"/>
      <c r="L167" s="40"/>
      <c r="M167" s="208"/>
      <c r="N167" s="209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148</v>
      </c>
      <c r="AU167" s="18" t="s">
        <v>80</v>
      </c>
    </row>
    <row r="168" spans="1:65" s="15" customFormat="1" ht="11.25">
      <c r="B168" s="243"/>
      <c r="C168" s="244"/>
      <c r="D168" s="206" t="s">
        <v>150</v>
      </c>
      <c r="E168" s="245" t="s">
        <v>19</v>
      </c>
      <c r="F168" s="246" t="s">
        <v>290</v>
      </c>
      <c r="G168" s="244"/>
      <c r="H168" s="245" t="s">
        <v>19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150</v>
      </c>
      <c r="AU168" s="252" t="s">
        <v>80</v>
      </c>
      <c r="AV168" s="15" t="s">
        <v>80</v>
      </c>
      <c r="AW168" s="15" t="s">
        <v>35</v>
      </c>
      <c r="AX168" s="15" t="s">
        <v>73</v>
      </c>
      <c r="AY168" s="252" t="s">
        <v>138</v>
      </c>
    </row>
    <row r="169" spans="1:65" s="13" customFormat="1" ht="11.25">
      <c r="B169" s="210"/>
      <c r="C169" s="211"/>
      <c r="D169" s="206" t="s">
        <v>150</v>
      </c>
      <c r="E169" s="212" t="s">
        <v>19</v>
      </c>
      <c r="F169" s="213" t="s">
        <v>879</v>
      </c>
      <c r="G169" s="211"/>
      <c r="H169" s="214">
        <v>30.463999999999999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150</v>
      </c>
      <c r="AU169" s="220" t="s">
        <v>80</v>
      </c>
      <c r="AV169" s="13" t="s">
        <v>82</v>
      </c>
      <c r="AW169" s="13" t="s">
        <v>35</v>
      </c>
      <c r="AX169" s="13" t="s">
        <v>73</v>
      </c>
      <c r="AY169" s="220" t="s">
        <v>138</v>
      </c>
    </row>
    <row r="170" spans="1:65" s="14" customFormat="1" ht="11.25">
      <c r="B170" s="221"/>
      <c r="C170" s="222"/>
      <c r="D170" s="206" t="s">
        <v>150</v>
      </c>
      <c r="E170" s="223" t="s">
        <v>19</v>
      </c>
      <c r="F170" s="224" t="s">
        <v>152</v>
      </c>
      <c r="G170" s="222"/>
      <c r="H170" s="225">
        <v>30.463999999999999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150</v>
      </c>
      <c r="AU170" s="231" t="s">
        <v>80</v>
      </c>
      <c r="AV170" s="14" t="s">
        <v>146</v>
      </c>
      <c r="AW170" s="14" t="s">
        <v>35</v>
      </c>
      <c r="AX170" s="14" t="s">
        <v>80</v>
      </c>
      <c r="AY170" s="231" t="s">
        <v>138</v>
      </c>
    </row>
    <row r="171" spans="1:65" s="2" customFormat="1" ht="21.75" customHeight="1">
      <c r="A171" s="35"/>
      <c r="B171" s="36"/>
      <c r="C171" s="193" t="s">
        <v>261</v>
      </c>
      <c r="D171" s="193" t="s">
        <v>141</v>
      </c>
      <c r="E171" s="194" t="s">
        <v>293</v>
      </c>
      <c r="F171" s="195" t="s">
        <v>294</v>
      </c>
      <c r="G171" s="196" t="s">
        <v>156</v>
      </c>
      <c r="H171" s="197">
        <v>27.395</v>
      </c>
      <c r="I171" s="198"/>
      <c r="J171" s="199">
        <f>ROUND(I171*H171,2)</f>
        <v>0</v>
      </c>
      <c r="K171" s="195" t="s">
        <v>145</v>
      </c>
      <c r="L171" s="40"/>
      <c r="M171" s="200" t="s">
        <v>19</v>
      </c>
      <c r="N171" s="201" t="s">
        <v>44</v>
      </c>
      <c r="O171" s="65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4" t="s">
        <v>287</v>
      </c>
      <c r="AT171" s="204" t="s">
        <v>141</v>
      </c>
      <c r="AU171" s="204" t="s">
        <v>80</v>
      </c>
      <c r="AY171" s="18" t="s">
        <v>138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8" t="s">
        <v>80</v>
      </c>
      <c r="BK171" s="205">
        <f>ROUND(I171*H171,2)</f>
        <v>0</v>
      </c>
      <c r="BL171" s="18" t="s">
        <v>287</v>
      </c>
      <c r="BM171" s="204" t="s">
        <v>880</v>
      </c>
    </row>
    <row r="172" spans="1:65" s="2" customFormat="1" ht="68.25">
      <c r="A172" s="35"/>
      <c r="B172" s="36"/>
      <c r="C172" s="37"/>
      <c r="D172" s="206" t="s">
        <v>148</v>
      </c>
      <c r="E172" s="37"/>
      <c r="F172" s="207" t="s">
        <v>296</v>
      </c>
      <c r="G172" s="37"/>
      <c r="H172" s="37"/>
      <c r="I172" s="116"/>
      <c r="J172" s="37"/>
      <c r="K172" s="37"/>
      <c r="L172" s="40"/>
      <c r="M172" s="208"/>
      <c r="N172" s="209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148</v>
      </c>
      <c r="AU172" s="18" t="s">
        <v>80</v>
      </c>
    </row>
    <row r="173" spans="1:65" s="15" customFormat="1" ht="11.25">
      <c r="B173" s="243"/>
      <c r="C173" s="244"/>
      <c r="D173" s="206" t="s">
        <v>150</v>
      </c>
      <c r="E173" s="245" t="s">
        <v>19</v>
      </c>
      <c r="F173" s="246" t="s">
        <v>195</v>
      </c>
      <c r="G173" s="244"/>
      <c r="H173" s="245" t="s">
        <v>19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1"/>
      <c r="AT173" s="252" t="s">
        <v>150</v>
      </c>
      <c r="AU173" s="252" t="s">
        <v>80</v>
      </c>
      <c r="AV173" s="15" t="s">
        <v>80</v>
      </c>
      <c r="AW173" s="15" t="s">
        <v>35</v>
      </c>
      <c r="AX173" s="15" t="s">
        <v>73</v>
      </c>
      <c r="AY173" s="252" t="s">
        <v>138</v>
      </c>
    </row>
    <row r="174" spans="1:65" s="13" customFormat="1" ht="11.25">
      <c r="B174" s="210"/>
      <c r="C174" s="211"/>
      <c r="D174" s="206" t="s">
        <v>150</v>
      </c>
      <c r="E174" s="212" t="s">
        <v>19</v>
      </c>
      <c r="F174" s="213" t="s">
        <v>881</v>
      </c>
      <c r="G174" s="211"/>
      <c r="H174" s="214">
        <v>25.893999999999998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150</v>
      </c>
      <c r="AU174" s="220" t="s">
        <v>80</v>
      </c>
      <c r="AV174" s="13" t="s">
        <v>82</v>
      </c>
      <c r="AW174" s="13" t="s">
        <v>35</v>
      </c>
      <c r="AX174" s="13" t="s">
        <v>73</v>
      </c>
      <c r="AY174" s="220" t="s">
        <v>138</v>
      </c>
    </row>
    <row r="175" spans="1:65" s="15" customFormat="1" ht="11.25">
      <c r="B175" s="243"/>
      <c r="C175" s="244"/>
      <c r="D175" s="206" t="s">
        <v>150</v>
      </c>
      <c r="E175" s="245" t="s">
        <v>19</v>
      </c>
      <c r="F175" s="246" t="s">
        <v>300</v>
      </c>
      <c r="G175" s="244"/>
      <c r="H175" s="245" t="s">
        <v>19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AT175" s="252" t="s">
        <v>150</v>
      </c>
      <c r="AU175" s="252" t="s">
        <v>80</v>
      </c>
      <c r="AV175" s="15" t="s">
        <v>80</v>
      </c>
      <c r="AW175" s="15" t="s">
        <v>35</v>
      </c>
      <c r="AX175" s="15" t="s">
        <v>73</v>
      </c>
      <c r="AY175" s="252" t="s">
        <v>138</v>
      </c>
    </row>
    <row r="176" spans="1:65" s="13" customFormat="1" ht="11.25">
      <c r="B176" s="210"/>
      <c r="C176" s="211"/>
      <c r="D176" s="206" t="s">
        <v>150</v>
      </c>
      <c r="E176" s="212" t="s">
        <v>19</v>
      </c>
      <c r="F176" s="213" t="s">
        <v>855</v>
      </c>
      <c r="G176" s="211"/>
      <c r="H176" s="214">
        <v>1.5009999999999999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150</v>
      </c>
      <c r="AU176" s="220" t="s">
        <v>80</v>
      </c>
      <c r="AV176" s="13" t="s">
        <v>82</v>
      </c>
      <c r="AW176" s="13" t="s">
        <v>35</v>
      </c>
      <c r="AX176" s="13" t="s">
        <v>73</v>
      </c>
      <c r="AY176" s="220" t="s">
        <v>138</v>
      </c>
    </row>
    <row r="177" spans="1:65" s="14" customFormat="1" ht="11.25">
      <c r="B177" s="221"/>
      <c r="C177" s="222"/>
      <c r="D177" s="206" t="s">
        <v>150</v>
      </c>
      <c r="E177" s="223" t="s">
        <v>19</v>
      </c>
      <c r="F177" s="224" t="s">
        <v>152</v>
      </c>
      <c r="G177" s="222"/>
      <c r="H177" s="225">
        <v>27.395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150</v>
      </c>
      <c r="AU177" s="231" t="s">
        <v>80</v>
      </c>
      <c r="AV177" s="14" t="s">
        <v>146</v>
      </c>
      <c r="AW177" s="14" t="s">
        <v>35</v>
      </c>
      <c r="AX177" s="14" t="s">
        <v>80</v>
      </c>
      <c r="AY177" s="231" t="s">
        <v>138</v>
      </c>
    </row>
    <row r="178" spans="1:65" s="2" customFormat="1" ht="21.75" customHeight="1">
      <c r="A178" s="35"/>
      <c r="B178" s="36"/>
      <c r="C178" s="193" t="s">
        <v>268</v>
      </c>
      <c r="D178" s="193" t="s">
        <v>141</v>
      </c>
      <c r="E178" s="194" t="s">
        <v>302</v>
      </c>
      <c r="F178" s="195" t="s">
        <v>303</v>
      </c>
      <c r="G178" s="196" t="s">
        <v>156</v>
      </c>
      <c r="H178" s="197">
        <v>27.395</v>
      </c>
      <c r="I178" s="198"/>
      <c r="J178" s="199">
        <f>ROUND(I178*H178,2)</f>
        <v>0</v>
      </c>
      <c r="K178" s="195" t="s">
        <v>145</v>
      </c>
      <c r="L178" s="40"/>
      <c r="M178" s="200" t="s">
        <v>19</v>
      </c>
      <c r="N178" s="201" t="s">
        <v>44</v>
      </c>
      <c r="O178" s="65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4" t="s">
        <v>146</v>
      </c>
      <c r="AT178" s="204" t="s">
        <v>141</v>
      </c>
      <c r="AU178" s="204" t="s">
        <v>80</v>
      </c>
      <c r="AY178" s="18" t="s">
        <v>138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8" t="s">
        <v>80</v>
      </c>
      <c r="BK178" s="205">
        <f>ROUND(I178*H178,2)</f>
        <v>0</v>
      </c>
      <c r="BL178" s="18" t="s">
        <v>146</v>
      </c>
      <c r="BM178" s="204" t="s">
        <v>882</v>
      </c>
    </row>
    <row r="179" spans="1:65" s="2" customFormat="1" ht="29.25">
      <c r="A179" s="35"/>
      <c r="B179" s="36"/>
      <c r="C179" s="37"/>
      <c r="D179" s="206" t="s">
        <v>148</v>
      </c>
      <c r="E179" s="37"/>
      <c r="F179" s="207" t="s">
        <v>305</v>
      </c>
      <c r="G179" s="37"/>
      <c r="H179" s="37"/>
      <c r="I179" s="116"/>
      <c r="J179" s="37"/>
      <c r="K179" s="37"/>
      <c r="L179" s="40"/>
      <c r="M179" s="208"/>
      <c r="N179" s="209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148</v>
      </c>
      <c r="AU179" s="18" t="s">
        <v>80</v>
      </c>
    </row>
    <row r="180" spans="1:65" s="2" customFormat="1" ht="29.25">
      <c r="A180" s="35"/>
      <c r="B180" s="36"/>
      <c r="C180" s="37"/>
      <c r="D180" s="206" t="s">
        <v>165</v>
      </c>
      <c r="E180" s="37"/>
      <c r="F180" s="242" t="s">
        <v>306</v>
      </c>
      <c r="G180" s="37"/>
      <c r="H180" s="37"/>
      <c r="I180" s="116"/>
      <c r="J180" s="37"/>
      <c r="K180" s="37"/>
      <c r="L180" s="40"/>
      <c r="M180" s="208"/>
      <c r="N180" s="209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165</v>
      </c>
      <c r="AU180" s="18" t="s">
        <v>80</v>
      </c>
    </row>
    <row r="181" spans="1:65" s="15" customFormat="1" ht="11.25">
      <c r="B181" s="243"/>
      <c r="C181" s="244"/>
      <c r="D181" s="206" t="s">
        <v>150</v>
      </c>
      <c r="E181" s="245" t="s">
        <v>19</v>
      </c>
      <c r="F181" s="246" t="s">
        <v>195</v>
      </c>
      <c r="G181" s="244"/>
      <c r="H181" s="245" t="s">
        <v>19</v>
      </c>
      <c r="I181" s="247"/>
      <c r="J181" s="244"/>
      <c r="K181" s="244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150</v>
      </c>
      <c r="AU181" s="252" t="s">
        <v>80</v>
      </c>
      <c r="AV181" s="15" t="s">
        <v>80</v>
      </c>
      <c r="AW181" s="15" t="s">
        <v>35</v>
      </c>
      <c r="AX181" s="15" t="s">
        <v>73</v>
      </c>
      <c r="AY181" s="252" t="s">
        <v>138</v>
      </c>
    </row>
    <row r="182" spans="1:65" s="13" customFormat="1" ht="11.25">
      <c r="B182" s="210"/>
      <c r="C182" s="211"/>
      <c r="D182" s="206" t="s">
        <v>150</v>
      </c>
      <c r="E182" s="212" t="s">
        <v>19</v>
      </c>
      <c r="F182" s="213" t="s">
        <v>881</v>
      </c>
      <c r="G182" s="211"/>
      <c r="H182" s="214">
        <v>25.893999999999998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150</v>
      </c>
      <c r="AU182" s="220" t="s">
        <v>80</v>
      </c>
      <c r="AV182" s="13" t="s">
        <v>82</v>
      </c>
      <c r="AW182" s="13" t="s">
        <v>35</v>
      </c>
      <c r="AX182" s="13" t="s">
        <v>73</v>
      </c>
      <c r="AY182" s="220" t="s">
        <v>138</v>
      </c>
    </row>
    <row r="183" spans="1:65" s="15" customFormat="1" ht="11.25">
      <c r="B183" s="243"/>
      <c r="C183" s="244"/>
      <c r="D183" s="206" t="s">
        <v>150</v>
      </c>
      <c r="E183" s="245" t="s">
        <v>19</v>
      </c>
      <c r="F183" s="246" t="s">
        <v>300</v>
      </c>
      <c r="G183" s="244"/>
      <c r="H183" s="245" t="s">
        <v>19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1"/>
      <c r="AT183" s="252" t="s">
        <v>150</v>
      </c>
      <c r="AU183" s="252" t="s">
        <v>80</v>
      </c>
      <c r="AV183" s="15" t="s">
        <v>80</v>
      </c>
      <c r="AW183" s="15" t="s">
        <v>35</v>
      </c>
      <c r="AX183" s="15" t="s">
        <v>73</v>
      </c>
      <c r="AY183" s="252" t="s">
        <v>138</v>
      </c>
    </row>
    <row r="184" spans="1:65" s="13" customFormat="1" ht="11.25">
      <c r="B184" s="210"/>
      <c r="C184" s="211"/>
      <c r="D184" s="206" t="s">
        <v>150</v>
      </c>
      <c r="E184" s="212" t="s">
        <v>19</v>
      </c>
      <c r="F184" s="213" t="s">
        <v>855</v>
      </c>
      <c r="G184" s="211"/>
      <c r="H184" s="214">
        <v>1.5009999999999999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150</v>
      </c>
      <c r="AU184" s="220" t="s">
        <v>80</v>
      </c>
      <c r="AV184" s="13" t="s">
        <v>82</v>
      </c>
      <c r="AW184" s="13" t="s">
        <v>35</v>
      </c>
      <c r="AX184" s="13" t="s">
        <v>73</v>
      </c>
      <c r="AY184" s="220" t="s">
        <v>138</v>
      </c>
    </row>
    <row r="185" spans="1:65" s="14" customFormat="1" ht="11.25">
      <c r="B185" s="221"/>
      <c r="C185" s="222"/>
      <c r="D185" s="206" t="s">
        <v>150</v>
      </c>
      <c r="E185" s="223" t="s">
        <v>19</v>
      </c>
      <c r="F185" s="224" t="s">
        <v>152</v>
      </c>
      <c r="G185" s="222"/>
      <c r="H185" s="225">
        <v>27.395</v>
      </c>
      <c r="I185" s="226"/>
      <c r="J185" s="222"/>
      <c r="K185" s="222"/>
      <c r="L185" s="227"/>
      <c r="M185" s="253"/>
      <c r="N185" s="254"/>
      <c r="O185" s="254"/>
      <c r="P185" s="254"/>
      <c r="Q185" s="254"/>
      <c r="R185" s="254"/>
      <c r="S185" s="254"/>
      <c r="T185" s="255"/>
      <c r="AT185" s="231" t="s">
        <v>150</v>
      </c>
      <c r="AU185" s="231" t="s">
        <v>80</v>
      </c>
      <c r="AV185" s="14" t="s">
        <v>146</v>
      </c>
      <c r="AW185" s="14" t="s">
        <v>35</v>
      </c>
      <c r="AX185" s="14" t="s">
        <v>80</v>
      </c>
      <c r="AY185" s="231" t="s">
        <v>138</v>
      </c>
    </row>
    <row r="186" spans="1:65" s="2" customFormat="1" ht="6.95" customHeight="1">
      <c r="A186" s="35"/>
      <c r="B186" s="48"/>
      <c r="C186" s="49"/>
      <c r="D186" s="49"/>
      <c r="E186" s="49"/>
      <c r="F186" s="49"/>
      <c r="G186" s="49"/>
      <c r="H186" s="49"/>
      <c r="I186" s="143"/>
      <c r="J186" s="49"/>
      <c r="K186" s="49"/>
      <c r="L186" s="40"/>
      <c r="M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</sheetData>
  <sheetProtection algorithmName="SHA-512" hashValue="7vTAzipeoxZScKwcnjfGrtKVD7EzF/PckwvSQBZH5gEukHMsW4Kuk3Xqw7aITF79uBcMmlaEILEdwDWiXcoexA==" saltValue="96nDH6VSYZ40trXJyM4OiG50+/LuigTsphlboul7DZHHki/fQI+zwnKwX9EpWaR3E1Jn2jXZr7bwE6bOg1GE9Q==" spinCount="100000" sheet="1" objects="1" scenarios="1" formatColumns="0" formatRows="0" autoFilter="0"/>
  <autoFilter ref="C87:K18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8" t="s">
        <v>107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111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79" t="str">
        <f>'Rekapitulace stavby'!K6</f>
        <v>Oprava mostních objektů na trati Frýdek Místek - Český Těšín</v>
      </c>
      <c r="F7" s="380"/>
      <c r="G7" s="380"/>
      <c r="H7" s="380"/>
      <c r="I7" s="109"/>
      <c r="L7" s="21"/>
    </row>
    <row r="8" spans="1:46" s="1" customFormat="1" ht="12" customHeight="1">
      <c r="B8" s="21"/>
      <c r="D8" s="115" t="s">
        <v>112</v>
      </c>
      <c r="I8" s="109"/>
      <c r="L8" s="21"/>
    </row>
    <row r="9" spans="1:46" s="2" customFormat="1" ht="16.5" customHeight="1">
      <c r="A9" s="35"/>
      <c r="B9" s="40"/>
      <c r="C9" s="35"/>
      <c r="D9" s="35"/>
      <c r="E9" s="379" t="s">
        <v>850</v>
      </c>
      <c r="F9" s="381"/>
      <c r="G9" s="381"/>
      <c r="H9" s="381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114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2" t="s">
        <v>883</v>
      </c>
      <c r="F11" s="381"/>
      <c r="G11" s="381"/>
      <c r="H11" s="381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 t="str">
        <f>'Rekapitulace stavby'!AN8</f>
        <v>30. 3. 2020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25</v>
      </c>
      <c r="E16" s="35"/>
      <c r="F16" s="35"/>
      <c r="G16" s="35"/>
      <c r="H16" s="35"/>
      <c r="I16" s="118" t="s">
        <v>26</v>
      </c>
      <c r="J16" s="104" t="s">
        <v>27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8" t="s">
        <v>29</v>
      </c>
      <c r="J17" s="104" t="s">
        <v>30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31</v>
      </c>
      <c r="E19" s="35"/>
      <c r="F19" s="35"/>
      <c r="G19" s="35"/>
      <c r="H19" s="35"/>
      <c r="I19" s="118" t="s">
        <v>26</v>
      </c>
      <c r="J19" s="31" t="str">
        <f>'Rekapitulace stavby'!AN13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3" t="str">
        <f>'Rekapitulace stavby'!E14</f>
        <v>Vyplň údaj</v>
      </c>
      <c r="F20" s="384"/>
      <c r="G20" s="384"/>
      <c r="H20" s="384"/>
      <c r="I20" s="118" t="s">
        <v>29</v>
      </c>
      <c r="J20" s="31" t="str">
        <f>'Rekapitulace stavby'!AN14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33</v>
      </c>
      <c r="E22" s="35"/>
      <c r="F22" s="35"/>
      <c r="G22" s="35"/>
      <c r="H22" s="35"/>
      <c r="I22" s="118" t="s">
        <v>26</v>
      </c>
      <c r="J22" s="104" t="str">
        <f>IF('Rekapitulace stavby'!AN16="","",'Rekapitulace stavby'!AN16)</f>
        <v/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8" t="s">
        <v>29</v>
      </c>
      <c r="J23" s="104" t="str">
        <f>IF('Rekapitulace stavby'!AN17="","",'Rekapitulace stavby'!AN17)</f>
        <v/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36</v>
      </c>
      <c r="E25" s="35"/>
      <c r="F25" s="35"/>
      <c r="G25" s="35"/>
      <c r="H25" s="35"/>
      <c r="I25" s="118" t="s">
        <v>26</v>
      </c>
      <c r="J25" s="104" t="str">
        <f>IF('Rekapitulace stavby'!AN19="","",'Rekapitulace stavby'!AN19)</f>
        <v/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8" t="s">
        <v>29</v>
      </c>
      <c r="J26" s="104" t="str">
        <f>IF('Rekapitulace stavby'!AN20="","",'Rekapitulace stavby'!AN20)</f>
        <v/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37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85" t="s">
        <v>19</v>
      </c>
      <c r="F29" s="385"/>
      <c r="G29" s="385"/>
      <c r="H29" s="385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116"/>
      <c r="J32" s="127">
        <f>ROUND(J97,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9" t="s">
        <v>40</v>
      </c>
      <c r="J34" s="128" t="s">
        <v>42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43</v>
      </c>
      <c r="E35" s="115" t="s">
        <v>44</v>
      </c>
      <c r="F35" s="131">
        <f>ROUND((SUM(BE97:BE352)),  2)</f>
        <v>0</v>
      </c>
      <c r="G35" s="35"/>
      <c r="H35" s="35"/>
      <c r="I35" s="132">
        <v>0.21</v>
      </c>
      <c r="J35" s="131">
        <f>ROUND(((SUM(BE97:BE352))*I35),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45</v>
      </c>
      <c r="F36" s="131">
        <f>ROUND((SUM(BF97:BF352)),  2)</f>
        <v>0</v>
      </c>
      <c r="G36" s="35"/>
      <c r="H36" s="35"/>
      <c r="I36" s="132">
        <v>0.15</v>
      </c>
      <c r="J36" s="131">
        <f>ROUND(((SUM(BF97:BF352))*I36),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46</v>
      </c>
      <c r="F37" s="131">
        <f>ROUND((SUM(BG97:BG352)),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47</v>
      </c>
      <c r="F38" s="131">
        <f>ROUND((SUM(BH97:BH352)),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48</v>
      </c>
      <c r="F39" s="131">
        <f>ROUND((SUM(BI97:BI352)),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49</v>
      </c>
      <c r="E41" s="135"/>
      <c r="F41" s="135"/>
      <c r="G41" s="136" t="s">
        <v>50</v>
      </c>
      <c r="H41" s="137" t="s">
        <v>51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6" t="str">
        <f>E7</f>
        <v>Oprava mostních objektů na trati Frýdek Místek - Český Těšín</v>
      </c>
      <c r="F50" s="387"/>
      <c r="G50" s="387"/>
      <c r="H50" s="387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112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6" t="s">
        <v>850</v>
      </c>
      <c r="F52" s="388"/>
      <c r="G52" s="388"/>
      <c r="H52" s="388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114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0" t="str">
        <f>E11</f>
        <v>SO 03.2 - Propustek v km 133,240</v>
      </c>
      <c r="F54" s="388"/>
      <c r="G54" s="388"/>
      <c r="H54" s="388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118" t="s">
        <v>23</v>
      </c>
      <c r="J56" s="60" t="str">
        <f>IF(J14="","",J14)</f>
        <v>30. 3. 2020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 OŘ Ostrava</v>
      </c>
      <c r="G58" s="37"/>
      <c r="H58" s="37"/>
      <c r="I58" s="118" t="s">
        <v>33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118" t="s">
        <v>36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117</v>
      </c>
      <c r="D61" s="148"/>
      <c r="E61" s="148"/>
      <c r="F61" s="148"/>
      <c r="G61" s="148"/>
      <c r="H61" s="148"/>
      <c r="I61" s="149"/>
      <c r="J61" s="150" t="s">
        <v>118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71</v>
      </c>
      <c r="D63" s="37"/>
      <c r="E63" s="37"/>
      <c r="F63" s="37"/>
      <c r="G63" s="37"/>
      <c r="H63" s="37"/>
      <c r="I63" s="116"/>
      <c r="J63" s="78">
        <f>J97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119</v>
      </c>
    </row>
    <row r="64" spans="1:47" s="9" customFormat="1" ht="24.95" customHeight="1">
      <c r="B64" s="152"/>
      <c r="C64" s="153"/>
      <c r="D64" s="154" t="s">
        <v>120</v>
      </c>
      <c r="E64" s="155"/>
      <c r="F64" s="155"/>
      <c r="G64" s="155"/>
      <c r="H64" s="155"/>
      <c r="I64" s="156"/>
      <c r="J64" s="157">
        <f>J98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316</v>
      </c>
      <c r="E65" s="161"/>
      <c r="F65" s="161"/>
      <c r="G65" s="161"/>
      <c r="H65" s="161"/>
      <c r="I65" s="162"/>
      <c r="J65" s="163">
        <f>J99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317</v>
      </c>
      <c r="E66" s="161"/>
      <c r="F66" s="161"/>
      <c r="G66" s="161"/>
      <c r="H66" s="161"/>
      <c r="I66" s="162"/>
      <c r="J66" s="163">
        <f>J201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318</v>
      </c>
      <c r="E67" s="161"/>
      <c r="F67" s="161"/>
      <c r="G67" s="161"/>
      <c r="H67" s="161"/>
      <c r="I67" s="162"/>
      <c r="J67" s="163">
        <f>J244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319</v>
      </c>
      <c r="E68" s="161"/>
      <c r="F68" s="161"/>
      <c r="G68" s="161"/>
      <c r="H68" s="161"/>
      <c r="I68" s="162"/>
      <c r="J68" s="163">
        <f>J267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320</v>
      </c>
      <c r="E69" s="161"/>
      <c r="F69" s="161"/>
      <c r="G69" s="161"/>
      <c r="H69" s="161"/>
      <c r="I69" s="162"/>
      <c r="J69" s="163">
        <f>J283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321</v>
      </c>
      <c r="E70" s="161"/>
      <c r="F70" s="161"/>
      <c r="G70" s="161"/>
      <c r="H70" s="161"/>
      <c r="I70" s="162"/>
      <c r="J70" s="163">
        <f>J291</f>
        <v>0</v>
      </c>
      <c r="K70" s="98"/>
      <c r="L70" s="164"/>
    </row>
    <row r="71" spans="1:31" s="10" customFormat="1" ht="19.899999999999999" customHeight="1">
      <c r="B71" s="159"/>
      <c r="C71" s="98"/>
      <c r="D71" s="160" t="s">
        <v>322</v>
      </c>
      <c r="E71" s="161"/>
      <c r="F71" s="161"/>
      <c r="G71" s="161"/>
      <c r="H71" s="161"/>
      <c r="I71" s="162"/>
      <c r="J71" s="163">
        <f>J318</f>
        <v>0</v>
      </c>
      <c r="K71" s="98"/>
      <c r="L71" s="164"/>
    </row>
    <row r="72" spans="1:31" s="9" customFormat="1" ht="24.95" customHeight="1">
      <c r="B72" s="152"/>
      <c r="C72" s="153"/>
      <c r="D72" s="154" t="s">
        <v>323</v>
      </c>
      <c r="E72" s="155"/>
      <c r="F72" s="155"/>
      <c r="G72" s="155"/>
      <c r="H72" s="155"/>
      <c r="I72" s="156"/>
      <c r="J72" s="157">
        <f>J321</f>
        <v>0</v>
      </c>
      <c r="K72" s="153"/>
      <c r="L72" s="158"/>
    </row>
    <row r="73" spans="1:31" s="10" customFormat="1" ht="19.899999999999999" customHeight="1">
      <c r="B73" s="159"/>
      <c r="C73" s="98"/>
      <c r="D73" s="160" t="s">
        <v>324</v>
      </c>
      <c r="E73" s="161"/>
      <c r="F73" s="161"/>
      <c r="G73" s="161"/>
      <c r="H73" s="161"/>
      <c r="I73" s="162"/>
      <c r="J73" s="163">
        <f>J322</f>
        <v>0</v>
      </c>
      <c r="K73" s="98"/>
      <c r="L73" s="164"/>
    </row>
    <row r="74" spans="1:31" s="9" customFormat="1" ht="24.95" customHeight="1">
      <c r="B74" s="152"/>
      <c r="C74" s="153"/>
      <c r="D74" s="154" t="s">
        <v>722</v>
      </c>
      <c r="E74" s="155"/>
      <c r="F74" s="155"/>
      <c r="G74" s="155"/>
      <c r="H74" s="155"/>
      <c r="I74" s="156"/>
      <c r="J74" s="157">
        <f>J341</f>
        <v>0</v>
      </c>
      <c r="K74" s="153"/>
      <c r="L74" s="158"/>
    </row>
    <row r="75" spans="1:31" s="10" customFormat="1" ht="19.899999999999999" customHeight="1">
      <c r="B75" s="159"/>
      <c r="C75" s="98"/>
      <c r="D75" s="160" t="s">
        <v>723</v>
      </c>
      <c r="E75" s="161"/>
      <c r="F75" s="161"/>
      <c r="G75" s="161"/>
      <c r="H75" s="161"/>
      <c r="I75" s="162"/>
      <c r="J75" s="163">
        <f>J342</f>
        <v>0</v>
      </c>
      <c r="K75" s="98"/>
      <c r="L75" s="164"/>
    </row>
    <row r="76" spans="1:31" s="2" customFormat="1" ht="21.75" customHeight="1">
      <c r="A76" s="35"/>
      <c r="B76" s="36"/>
      <c r="C76" s="37"/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48"/>
      <c r="C77" s="49"/>
      <c r="D77" s="49"/>
      <c r="E77" s="49"/>
      <c r="F77" s="49"/>
      <c r="G77" s="49"/>
      <c r="H77" s="49"/>
      <c r="I77" s="143"/>
      <c r="J77" s="49"/>
      <c r="K77" s="49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50"/>
      <c r="C81" s="51"/>
      <c r="D81" s="51"/>
      <c r="E81" s="51"/>
      <c r="F81" s="51"/>
      <c r="G81" s="51"/>
      <c r="H81" s="51"/>
      <c r="I81" s="146"/>
      <c r="J81" s="51"/>
      <c r="K81" s="51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86" t="str">
        <f>E7</f>
        <v>Oprava mostních objektů na trati Frýdek Místek - Český Těšín</v>
      </c>
      <c r="F85" s="387"/>
      <c r="G85" s="387"/>
      <c r="H85" s="38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112</v>
      </c>
      <c r="D86" s="23"/>
      <c r="E86" s="23"/>
      <c r="F86" s="23"/>
      <c r="G86" s="23"/>
      <c r="H86" s="23"/>
      <c r="I86" s="109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86" t="s">
        <v>850</v>
      </c>
      <c r="F87" s="388"/>
      <c r="G87" s="388"/>
      <c r="H87" s="388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114</v>
      </c>
      <c r="D88" s="37"/>
      <c r="E88" s="37"/>
      <c r="F88" s="37"/>
      <c r="G88" s="37"/>
      <c r="H88" s="37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40" t="str">
        <f>E11</f>
        <v>SO 03.2 - Propustek v km 133,240</v>
      </c>
      <c r="F89" s="388"/>
      <c r="G89" s="388"/>
      <c r="H89" s="388"/>
      <c r="I89" s="116"/>
      <c r="J89" s="37"/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21</v>
      </c>
      <c r="D91" s="37"/>
      <c r="E91" s="37"/>
      <c r="F91" s="28" t="str">
        <f>F14</f>
        <v>OŘ Ostrava</v>
      </c>
      <c r="G91" s="37"/>
      <c r="H91" s="37"/>
      <c r="I91" s="118" t="s">
        <v>23</v>
      </c>
      <c r="J91" s="60" t="str">
        <f>IF(J14="","",J14)</f>
        <v>30. 3. 2020</v>
      </c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16"/>
      <c r="J92" s="37"/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25</v>
      </c>
      <c r="D93" s="37"/>
      <c r="E93" s="37"/>
      <c r="F93" s="28" t="str">
        <f>E17</f>
        <v>Správa železnic s.o OŘ Ostrava</v>
      </c>
      <c r="G93" s="37"/>
      <c r="H93" s="37"/>
      <c r="I93" s="118" t="s">
        <v>33</v>
      </c>
      <c r="J93" s="33" t="str">
        <f>E23</f>
        <v xml:space="preserve"> </v>
      </c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31</v>
      </c>
      <c r="D94" s="37"/>
      <c r="E94" s="37"/>
      <c r="F94" s="28" t="str">
        <f>IF(E20="","",E20)</f>
        <v>Vyplň údaj</v>
      </c>
      <c r="G94" s="37"/>
      <c r="H94" s="37"/>
      <c r="I94" s="118" t="s">
        <v>36</v>
      </c>
      <c r="J94" s="33" t="str">
        <f>E26</f>
        <v xml:space="preserve"> </v>
      </c>
      <c r="K94" s="37"/>
      <c r="L94" s="11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11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11" customFormat="1" ht="29.25" customHeight="1">
      <c r="A96" s="165"/>
      <c r="B96" s="166"/>
      <c r="C96" s="167" t="s">
        <v>124</v>
      </c>
      <c r="D96" s="168" t="s">
        <v>58</v>
      </c>
      <c r="E96" s="168" t="s">
        <v>54</v>
      </c>
      <c r="F96" s="168" t="s">
        <v>55</v>
      </c>
      <c r="G96" s="168" t="s">
        <v>125</v>
      </c>
      <c r="H96" s="168" t="s">
        <v>126</v>
      </c>
      <c r="I96" s="169" t="s">
        <v>127</v>
      </c>
      <c r="J96" s="168" t="s">
        <v>118</v>
      </c>
      <c r="K96" s="170" t="s">
        <v>128</v>
      </c>
      <c r="L96" s="171"/>
      <c r="M96" s="69" t="s">
        <v>19</v>
      </c>
      <c r="N96" s="70" t="s">
        <v>43</v>
      </c>
      <c r="O96" s="70" t="s">
        <v>129</v>
      </c>
      <c r="P96" s="70" t="s">
        <v>130</v>
      </c>
      <c r="Q96" s="70" t="s">
        <v>131</v>
      </c>
      <c r="R96" s="70" t="s">
        <v>132</v>
      </c>
      <c r="S96" s="70" t="s">
        <v>133</v>
      </c>
      <c r="T96" s="71" t="s">
        <v>134</v>
      </c>
      <c r="U96" s="165"/>
      <c r="V96" s="165"/>
      <c r="W96" s="165"/>
      <c r="X96" s="165"/>
      <c r="Y96" s="165"/>
      <c r="Z96" s="165"/>
      <c r="AA96" s="165"/>
      <c r="AB96" s="165"/>
      <c r="AC96" s="165"/>
      <c r="AD96" s="165"/>
      <c r="AE96" s="165"/>
    </row>
    <row r="97" spans="1:65" s="2" customFormat="1" ht="22.9" customHeight="1">
      <c r="A97" s="35"/>
      <c r="B97" s="36"/>
      <c r="C97" s="76" t="s">
        <v>135</v>
      </c>
      <c r="D97" s="37"/>
      <c r="E97" s="37"/>
      <c r="F97" s="37"/>
      <c r="G97" s="37"/>
      <c r="H97" s="37"/>
      <c r="I97" s="116"/>
      <c r="J97" s="172">
        <f>BK97</f>
        <v>0</v>
      </c>
      <c r="K97" s="37"/>
      <c r="L97" s="40"/>
      <c r="M97" s="72"/>
      <c r="N97" s="173"/>
      <c r="O97" s="73"/>
      <c r="P97" s="174">
        <f>P98+P321+P341</f>
        <v>0</v>
      </c>
      <c r="Q97" s="73"/>
      <c r="R97" s="174">
        <f>R98+R321+R341</f>
        <v>123.62589651</v>
      </c>
      <c r="S97" s="73"/>
      <c r="T97" s="175">
        <f>T98+T321+T341</f>
        <v>55.432380000000009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72</v>
      </c>
      <c r="AU97" s="18" t="s">
        <v>119</v>
      </c>
      <c r="BK97" s="176">
        <f>BK98+BK321+BK341</f>
        <v>0</v>
      </c>
    </row>
    <row r="98" spans="1:65" s="12" customFormat="1" ht="25.9" customHeight="1">
      <c r="B98" s="177"/>
      <c r="C98" s="178"/>
      <c r="D98" s="179" t="s">
        <v>72</v>
      </c>
      <c r="E98" s="180" t="s">
        <v>136</v>
      </c>
      <c r="F98" s="180" t="s">
        <v>137</v>
      </c>
      <c r="G98" s="178"/>
      <c r="H98" s="178"/>
      <c r="I98" s="181"/>
      <c r="J98" s="182">
        <f>BK98</f>
        <v>0</v>
      </c>
      <c r="K98" s="178"/>
      <c r="L98" s="183"/>
      <c r="M98" s="184"/>
      <c r="N98" s="185"/>
      <c r="O98" s="185"/>
      <c r="P98" s="186">
        <f>P99+P201+P244+P267+P283+P291+P318</f>
        <v>0</v>
      </c>
      <c r="Q98" s="185"/>
      <c r="R98" s="186">
        <f>R99+R201+R244+R267+R283+R291+R318</f>
        <v>123.54969651</v>
      </c>
      <c r="S98" s="185"/>
      <c r="T98" s="187">
        <f>T99+T201+T244+T267+T283+T291+T318</f>
        <v>55.432380000000009</v>
      </c>
      <c r="AR98" s="188" t="s">
        <v>80</v>
      </c>
      <c r="AT98" s="189" t="s">
        <v>72</v>
      </c>
      <c r="AU98" s="189" t="s">
        <v>73</v>
      </c>
      <c r="AY98" s="188" t="s">
        <v>138</v>
      </c>
      <c r="BK98" s="190">
        <f>BK99+BK201+BK244+BK267+BK283+BK291+BK318</f>
        <v>0</v>
      </c>
    </row>
    <row r="99" spans="1:65" s="12" customFormat="1" ht="22.9" customHeight="1">
      <c r="B99" s="177"/>
      <c r="C99" s="178"/>
      <c r="D99" s="179" t="s">
        <v>72</v>
      </c>
      <c r="E99" s="191" t="s">
        <v>80</v>
      </c>
      <c r="F99" s="191" t="s">
        <v>326</v>
      </c>
      <c r="G99" s="178"/>
      <c r="H99" s="178"/>
      <c r="I99" s="181"/>
      <c r="J99" s="192">
        <f>BK99</f>
        <v>0</v>
      </c>
      <c r="K99" s="178"/>
      <c r="L99" s="183"/>
      <c r="M99" s="184"/>
      <c r="N99" s="185"/>
      <c r="O99" s="185"/>
      <c r="P99" s="186">
        <f>SUM(P100:P200)</f>
        <v>0</v>
      </c>
      <c r="Q99" s="185"/>
      <c r="R99" s="186">
        <f>SUM(R100:R200)</f>
        <v>58.272922999999999</v>
      </c>
      <c r="S99" s="185"/>
      <c r="T99" s="187">
        <f>SUM(T100:T200)</f>
        <v>0</v>
      </c>
      <c r="AR99" s="188" t="s">
        <v>80</v>
      </c>
      <c r="AT99" s="189" t="s">
        <v>72</v>
      </c>
      <c r="AU99" s="189" t="s">
        <v>80</v>
      </c>
      <c r="AY99" s="188" t="s">
        <v>138</v>
      </c>
      <c r="BK99" s="190">
        <f>SUM(BK100:BK200)</f>
        <v>0</v>
      </c>
    </row>
    <row r="100" spans="1:65" s="2" customFormat="1" ht="21.75" customHeight="1">
      <c r="A100" s="35"/>
      <c r="B100" s="36"/>
      <c r="C100" s="193" t="s">
        <v>80</v>
      </c>
      <c r="D100" s="193" t="s">
        <v>141</v>
      </c>
      <c r="E100" s="194" t="s">
        <v>327</v>
      </c>
      <c r="F100" s="195" t="s">
        <v>328</v>
      </c>
      <c r="G100" s="196" t="s">
        <v>170</v>
      </c>
      <c r="H100" s="197">
        <v>12</v>
      </c>
      <c r="I100" s="198"/>
      <c r="J100" s="199">
        <f>ROUND(I100*H100,2)</f>
        <v>0</v>
      </c>
      <c r="K100" s="195" t="s">
        <v>329</v>
      </c>
      <c r="L100" s="40"/>
      <c r="M100" s="200" t="s">
        <v>19</v>
      </c>
      <c r="N100" s="201" t="s">
        <v>44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146</v>
      </c>
      <c r="AT100" s="204" t="s">
        <v>141</v>
      </c>
      <c r="AU100" s="204" t="s">
        <v>82</v>
      </c>
      <c r="AY100" s="18" t="s">
        <v>138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80</v>
      </c>
      <c r="BK100" s="205">
        <f>ROUND(I100*H100,2)</f>
        <v>0</v>
      </c>
      <c r="BL100" s="18" t="s">
        <v>146</v>
      </c>
      <c r="BM100" s="204" t="s">
        <v>884</v>
      </c>
    </row>
    <row r="101" spans="1:65" s="2" customFormat="1" ht="19.5">
      <c r="A101" s="35"/>
      <c r="B101" s="36"/>
      <c r="C101" s="37"/>
      <c r="D101" s="206" t="s">
        <v>148</v>
      </c>
      <c r="E101" s="37"/>
      <c r="F101" s="207" t="s">
        <v>331</v>
      </c>
      <c r="G101" s="37"/>
      <c r="H101" s="37"/>
      <c r="I101" s="116"/>
      <c r="J101" s="37"/>
      <c r="K101" s="37"/>
      <c r="L101" s="40"/>
      <c r="M101" s="208"/>
      <c r="N101" s="209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148</v>
      </c>
      <c r="AU101" s="18" t="s">
        <v>82</v>
      </c>
    </row>
    <row r="102" spans="1:65" s="15" customFormat="1" ht="11.25">
      <c r="B102" s="243"/>
      <c r="C102" s="244"/>
      <c r="D102" s="206" t="s">
        <v>150</v>
      </c>
      <c r="E102" s="245" t="s">
        <v>19</v>
      </c>
      <c r="F102" s="246" t="s">
        <v>725</v>
      </c>
      <c r="G102" s="244"/>
      <c r="H102" s="245" t="s">
        <v>19</v>
      </c>
      <c r="I102" s="247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1"/>
      <c r="AT102" s="252" t="s">
        <v>150</v>
      </c>
      <c r="AU102" s="252" t="s">
        <v>82</v>
      </c>
      <c r="AV102" s="15" t="s">
        <v>80</v>
      </c>
      <c r="AW102" s="15" t="s">
        <v>35</v>
      </c>
      <c r="AX102" s="15" t="s">
        <v>73</v>
      </c>
      <c r="AY102" s="252" t="s">
        <v>138</v>
      </c>
    </row>
    <row r="103" spans="1:65" s="13" customFormat="1" ht="11.25">
      <c r="B103" s="210"/>
      <c r="C103" s="211"/>
      <c r="D103" s="206" t="s">
        <v>150</v>
      </c>
      <c r="E103" s="212" t="s">
        <v>19</v>
      </c>
      <c r="F103" s="213" t="s">
        <v>885</v>
      </c>
      <c r="G103" s="211"/>
      <c r="H103" s="214">
        <v>12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150</v>
      </c>
      <c r="AU103" s="220" t="s">
        <v>82</v>
      </c>
      <c r="AV103" s="13" t="s">
        <v>82</v>
      </c>
      <c r="AW103" s="13" t="s">
        <v>35</v>
      </c>
      <c r="AX103" s="13" t="s">
        <v>73</v>
      </c>
      <c r="AY103" s="220" t="s">
        <v>138</v>
      </c>
    </row>
    <row r="104" spans="1:65" s="14" customFormat="1" ht="11.25">
      <c r="B104" s="221"/>
      <c r="C104" s="222"/>
      <c r="D104" s="206" t="s">
        <v>150</v>
      </c>
      <c r="E104" s="223" t="s">
        <v>19</v>
      </c>
      <c r="F104" s="224" t="s">
        <v>152</v>
      </c>
      <c r="G104" s="222"/>
      <c r="H104" s="225">
        <v>12</v>
      </c>
      <c r="I104" s="226"/>
      <c r="J104" s="222"/>
      <c r="K104" s="222"/>
      <c r="L104" s="227"/>
      <c r="M104" s="228"/>
      <c r="N104" s="229"/>
      <c r="O104" s="229"/>
      <c r="P104" s="229"/>
      <c r="Q104" s="229"/>
      <c r="R104" s="229"/>
      <c r="S104" s="229"/>
      <c r="T104" s="230"/>
      <c r="AT104" s="231" t="s">
        <v>150</v>
      </c>
      <c r="AU104" s="231" t="s">
        <v>82</v>
      </c>
      <c r="AV104" s="14" t="s">
        <v>146</v>
      </c>
      <c r="AW104" s="14" t="s">
        <v>35</v>
      </c>
      <c r="AX104" s="14" t="s">
        <v>80</v>
      </c>
      <c r="AY104" s="231" t="s">
        <v>138</v>
      </c>
    </row>
    <row r="105" spans="1:65" s="2" customFormat="1" ht="16.5" customHeight="1">
      <c r="A105" s="35"/>
      <c r="B105" s="36"/>
      <c r="C105" s="193" t="s">
        <v>82</v>
      </c>
      <c r="D105" s="193" t="s">
        <v>141</v>
      </c>
      <c r="E105" s="194" t="s">
        <v>333</v>
      </c>
      <c r="F105" s="195" t="s">
        <v>334</v>
      </c>
      <c r="G105" s="196" t="s">
        <v>144</v>
      </c>
      <c r="H105" s="197">
        <v>0.12</v>
      </c>
      <c r="I105" s="198"/>
      <c r="J105" s="199">
        <f>ROUND(I105*H105,2)</f>
        <v>0</v>
      </c>
      <c r="K105" s="195" t="s">
        <v>329</v>
      </c>
      <c r="L105" s="40"/>
      <c r="M105" s="200" t="s">
        <v>19</v>
      </c>
      <c r="N105" s="201" t="s">
        <v>44</v>
      </c>
      <c r="O105" s="65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146</v>
      </c>
      <c r="AT105" s="204" t="s">
        <v>141</v>
      </c>
      <c r="AU105" s="204" t="s">
        <v>82</v>
      </c>
      <c r="AY105" s="18" t="s">
        <v>138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80</v>
      </c>
      <c r="BK105" s="205">
        <f>ROUND(I105*H105,2)</f>
        <v>0</v>
      </c>
      <c r="BL105" s="18" t="s">
        <v>146</v>
      </c>
      <c r="BM105" s="204" t="s">
        <v>886</v>
      </c>
    </row>
    <row r="106" spans="1:65" s="2" customFormat="1" ht="19.5">
      <c r="A106" s="35"/>
      <c r="B106" s="36"/>
      <c r="C106" s="37"/>
      <c r="D106" s="206" t="s">
        <v>148</v>
      </c>
      <c r="E106" s="37"/>
      <c r="F106" s="207" t="s">
        <v>336</v>
      </c>
      <c r="G106" s="37"/>
      <c r="H106" s="37"/>
      <c r="I106" s="116"/>
      <c r="J106" s="37"/>
      <c r="K106" s="37"/>
      <c r="L106" s="40"/>
      <c r="M106" s="208"/>
      <c r="N106" s="20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148</v>
      </c>
      <c r="AU106" s="18" t="s">
        <v>82</v>
      </c>
    </row>
    <row r="107" spans="1:65" s="13" customFormat="1" ht="11.25">
      <c r="B107" s="210"/>
      <c r="C107" s="211"/>
      <c r="D107" s="206" t="s">
        <v>150</v>
      </c>
      <c r="E107" s="212" t="s">
        <v>19</v>
      </c>
      <c r="F107" s="213" t="s">
        <v>887</v>
      </c>
      <c r="G107" s="211"/>
      <c r="H107" s="214">
        <v>0.12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150</v>
      </c>
      <c r="AU107" s="220" t="s">
        <v>82</v>
      </c>
      <c r="AV107" s="13" t="s">
        <v>82</v>
      </c>
      <c r="AW107" s="13" t="s">
        <v>35</v>
      </c>
      <c r="AX107" s="13" t="s">
        <v>73</v>
      </c>
      <c r="AY107" s="220" t="s">
        <v>138</v>
      </c>
    </row>
    <row r="108" spans="1:65" s="14" customFormat="1" ht="11.25">
      <c r="B108" s="221"/>
      <c r="C108" s="222"/>
      <c r="D108" s="206" t="s">
        <v>150</v>
      </c>
      <c r="E108" s="223" t="s">
        <v>19</v>
      </c>
      <c r="F108" s="224" t="s">
        <v>152</v>
      </c>
      <c r="G108" s="222"/>
      <c r="H108" s="225">
        <v>0.12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150</v>
      </c>
      <c r="AU108" s="231" t="s">
        <v>82</v>
      </c>
      <c r="AV108" s="14" t="s">
        <v>146</v>
      </c>
      <c r="AW108" s="14" t="s">
        <v>35</v>
      </c>
      <c r="AX108" s="14" t="s">
        <v>80</v>
      </c>
      <c r="AY108" s="231" t="s">
        <v>138</v>
      </c>
    </row>
    <row r="109" spans="1:65" s="2" customFormat="1" ht="16.5" customHeight="1">
      <c r="A109" s="35"/>
      <c r="B109" s="36"/>
      <c r="C109" s="193" t="s">
        <v>160</v>
      </c>
      <c r="D109" s="193" t="s">
        <v>141</v>
      </c>
      <c r="E109" s="194" t="s">
        <v>338</v>
      </c>
      <c r="F109" s="195" t="s">
        <v>339</v>
      </c>
      <c r="G109" s="196" t="s">
        <v>216</v>
      </c>
      <c r="H109" s="197">
        <v>16</v>
      </c>
      <c r="I109" s="198"/>
      <c r="J109" s="199">
        <f>ROUND(I109*H109,2)</f>
        <v>0</v>
      </c>
      <c r="K109" s="195" t="s">
        <v>329</v>
      </c>
      <c r="L109" s="40"/>
      <c r="M109" s="200" t="s">
        <v>19</v>
      </c>
      <c r="N109" s="201" t="s">
        <v>44</v>
      </c>
      <c r="O109" s="65"/>
      <c r="P109" s="202">
        <f>O109*H109</f>
        <v>0</v>
      </c>
      <c r="Q109" s="202">
        <v>1.7500000000000002E-2</v>
      </c>
      <c r="R109" s="202">
        <f>Q109*H109</f>
        <v>0.28000000000000003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146</v>
      </c>
      <c r="AT109" s="204" t="s">
        <v>141</v>
      </c>
      <c r="AU109" s="204" t="s">
        <v>82</v>
      </c>
      <c r="AY109" s="18" t="s">
        <v>138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80</v>
      </c>
      <c r="BK109" s="205">
        <f>ROUND(I109*H109,2)</f>
        <v>0</v>
      </c>
      <c r="BL109" s="18" t="s">
        <v>146</v>
      </c>
      <c r="BM109" s="204" t="s">
        <v>888</v>
      </c>
    </row>
    <row r="110" spans="1:65" s="2" customFormat="1" ht="11.25">
      <c r="A110" s="35"/>
      <c r="B110" s="36"/>
      <c r="C110" s="37"/>
      <c r="D110" s="206" t="s">
        <v>148</v>
      </c>
      <c r="E110" s="37"/>
      <c r="F110" s="207" t="s">
        <v>341</v>
      </c>
      <c r="G110" s="37"/>
      <c r="H110" s="37"/>
      <c r="I110" s="116"/>
      <c r="J110" s="37"/>
      <c r="K110" s="37"/>
      <c r="L110" s="40"/>
      <c r="M110" s="208"/>
      <c r="N110" s="209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148</v>
      </c>
      <c r="AU110" s="18" t="s">
        <v>82</v>
      </c>
    </row>
    <row r="111" spans="1:65" s="15" customFormat="1" ht="11.25">
      <c r="B111" s="243"/>
      <c r="C111" s="244"/>
      <c r="D111" s="206" t="s">
        <v>150</v>
      </c>
      <c r="E111" s="245" t="s">
        <v>19</v>
      </c>
      <c r="F111" s="246" t="s">
        <v>889</v>
      </c>
      <c r="G111" s="244"/>
      <c r="H111" s="245" t="s">
        <v>19</v>
      </c>
      <c r="I111" s="247"/>
      <c r="J111" s="244"/>
      <c r="K111" s="244"/>
      <c r="L111" s="248"/>
      <c r="M111" s="249"/>
      <c r="N111" s="250"/>
      <c r="O111" s="250"/>
      <c r="P111" s="250"/>
      <c r="Q111" s="250"/>
      <c r="R111" s="250"/>
      <c r="S111" s="250"/>
      <c r="T111" s="251"/>
      <c r="AT111" s="252" t="s">
        <v>150</v>
      </c>
      <c r="AU111" s="252" t="s">
        <v>82</v>
      </c>
      <c r="AV111" s="15" t="s">
        <v>80</v>
      </c>
      <c r="AW111" s="15" t="s">
        <v>35</v>
      </c>
      <c r="AX111" s="15" t="s">
        <v>73</v>
      </c>
      <c r="AY111" s="252" t="s">
        <v>138</v>
      </c>
    </row>
    <row r="112" spans="1:65" s="13" customFormat="1" ht="11.25">
      <c r="B112" s="210"/>
      <c r="C112" s="211"/>
      <c r="D112" s="206" t="s">
        <v>150</v>
      </c>
      <c r="E112" s="212" t="s">
        <v>19</v>
      </c>
      <c r="F112" s="213" t="s">
        <v>249</v>
      </c>
      <c r="G112" s="211"/>
      <c r="H112" s="214">
        <v>16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150</v>
      </c>
      <c r="AU112" s="220" t="s">
        <v>82</v>
      </c>
      <c r="AV112" s="13" t="s">
        <v>82</v>
      </c>
      <c r="AW112" s="13" t="s">
        <v>35</v>
      </c>
      <c r="AX112" s="13" t="s">
        <v>73</v>
      </c>
      <c r="AY112" s="220" t="s">
        <v>138</v>
      </c>
    </row>
    <row r="113" spans="1:65" s="14" customFormat="1" ht="11.25">
      <c r="B113" s="221"/>
      <c r="C113" s="222"/>
      <c r="D113" s="206" t="s">
        <v>150</v>
      </c>
      <c r="E113" s="223" t="s">
        <v>19</v>
      </c>
      <c r="F113" s="224" t="s">
        <v>152</v>
      </c>
      <c r="G113" s="222"/>
      <c r="H113" s="225">
        <v>16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150</v>
      </c>
      <c r="AU113" s="231" t="s">
        <v>82</v>
      </c>
      <c r="AV113" s="14" t="s">
        <v>146</v>
      </c>
      <c r="AW113" s="14" t="s">
        <v>35</v>
      </c>
      <c r="AX113" s="14" t="s">
        <v>80</v>
      </c>
      <c r="AY113" s="231" t="s">
        <v>138</v>
      </c>
    </row>
    <row r="114" spans="1:65" s="2" customFormat="1" ht="16.5" customHeight="1">
      <c r="A114" s="35"/>
      <c r="B114" s="36"/>
      <c r="C114" s="193" t="s">
        <v>146</v>
      </c>
      <c r="D114" s="193" t="s">
        <v>141</v>
      </c>
      <c r="E114" s="194" t="s">
        <v>343</v>
      </c>
      <c r="F114" s="195" t="s">
        <v>344</v>
      </c>
      <c r="G114" s="196" t="s">
        <v>345</v>
      </c>
      <c r="H114" s="197">
        <v>24</v>
      </c>
      <c r="I114" s="198"/>
      <c r="J114" s="199">
        <f>ROUND(I114*H114,2)</f>
        <v>0</v>
      </c>
      <c r="K114" s="195" t="s">
        <v>329</v>
      </c>
      <c r="L114" s="40"/>
      <c r="M114" s="200" t="s">
        <v>19</v>
      </c>
      <c r="N114" s="201" t="s">
        <v>44</v>
      </c>
      <c r="O114" s="65"/>
      <c r="P114" s="202">
        <f>O114*H114</f>
        <v>0</v>
      </c>
      <c r="Q114" s="202">
        <v>3.0000000000000001E-5</v>
      </c>
      <c r="R114" s="202">
        <f>Q114*H114</f>
        <v>7.2000000000000005E-4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146</v>
      </c>
      <c r="AT114" s="204" t="s">
        <v>141</v>
      </c>
      <c r="AU114" s="204" t="s">
        <v>82</v>
      </c>
      <c r="AY114" s="18" t="s">
        <v>138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80</v>
      </c>
      <c r="BK114" s="205">
        <f>ROUND(I114*H114,2)</f>
        <v>0</v>
      </c>
      <c r="BL114" s="18" t="s">
        <v>146</v>
      </c>
      <c r="BM114" s="204" t="s">
        <v>890</v>
      </c>
    </row>
    <row r="115" spans="1:65" s="2" customFormat="1" ht="11.25">
      <c r="A115" s="35"/>
      <c r="B115" s="36"/>
      <c r="C115" s="37"/>
      <c r="D115" s="206" t="s">
        <v>148</v>
      </c>
      <c r="E115" s="37"/>
      <c r="F115" s="207" t="s">
        <v>347</v>
      </c>
      <c r="G115" s="37"/>
      <c r="H115" s="37"/>
      <c r="I115" s="116"/>
      <c r="J115" s="37"/>
      <c r="K115" s="37"/>
      <c r="L115" s="40"/>
      <c r="M115" s="208"/>
      <c r="N115" s="209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148</v>
      </c>
      <c r="AU115" s="18" t="s">
        <v>82</v>
      </c>
    </row>
    <row r="116" spans="1:65" s="15" customFormat="1" ht="11.25">
      <c r="B116" s="243"/>
      <c r="C116" s="244"/>
      <c r="D116" s="206" t="s">
        <v>150</v>
      </c>
      <c r="E116" s="245" t="s">
        <v>19</v>
      </c>
      <c r="F116" s="246" t="s">
        <v>348</v>
      </c>
      <c r="G116" s="244"/>
      <c r="H116" s="245" t="s">
        <v>19</v>
      </c>
      <c r="I116" s="247"/>
      <c r="J116" s="244"/>
      <c r="K116" s="244"/>
      <c r="L116" s="248"/>
      <c r="M116" s="249"/>
      <c r="N116" s="250"/>
      <c r="O116" s="250"/>
      <c r="P116" s="250"/>
      <c r="Q116" s="250"/>
      <c r="R116" s="250"/>
      <c r="S116" s="250"/>
      <c r="T116" s="251"/>
      <c r="AT116" s="252" t="s">
        <v>150</v>
      </c>
      <c r="AU116" s="252" t="s">
        <v>82</v>
      </c>
      <c r="AV116" s="15" t="s">
        <v>80</v>
      </c>
      <c r="AW116" s="15" t="s">
        <v>35</v>
      </c>
      <c r="AX116" s="15" t="s">
        <v>73</v>
      </c>
      <c r="AY116" s="252" t="s">
        <v>138</v>
      </c>
    </row>
    <row r="117" spans="1:65" s="13" customFormat="1" ht="11.25">
      <c r="B117" s="210"/>
      <c r="C117" s="211"/>
      <c r="D117" s="206" t="s">
        <v>150</v>
      </c>
      <c r="E117" s="212" t="s">
        <v>19</v>
      </c>
      <c r="F117" s="213" t="s">
        <v>307</v>
      </c>
      <c r="G117" s="211"/>
      <c r="H117" s="214">
        <v>24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150</v>
      </c>
      <c r="AU117" s="220" t="s">
        <v>82</v>
      </c>
      <c r="AV117" s="13" t="s">
        <v>82</v>
      </c>
      <c r="AW117" s="13" t="s">
        <v>35</v>
      </c>
      <c r="AX117" s="13" t="s">
        <v>73</v>
      </c>
      <c r="AY117" s="220" t="s">
        <v>138</v>
      </c>
    </row>
    <row r="118" spans="1:65" s="14" customFormat="1" ht="11.25">
      <c r="B118" s="221"/>
      <c r="C118" s="222"/>
      <c r="D118" s="206" t="s">
        <v>150</v>
      </c>
      <c r="E118" s="223" t="s">
        <v>19</v>
      </c>
      <c r="F118" s="224" t="s">
        <v>152</v>
      </c>
      <c r="G118" s="222"/>
      <c r="H118" s="225">
        <v>24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150</v>
      </c>
      <c r="AU118" s="231" t="s">
        <v>82</v>
      </c>
      <c r="AV118" s="14" t="s">
        <v>146</v>
      </c>
      <c r="AW118" s="14" t="s">
        <v>35</v>
      </c>
      <c r="AX118" s="14" t="s">
        <v>80</v>
      </c>
      <c r="AY118" s="231" t="s">
        <v>138</v>
      </c>
    </row>
    <row r="119" spans="1:65" s="2" customFormat="1" ht="16.5" customHeight="1">
      <c r="A119" s="35"/>
      <c r="B119" s="36"/>
      <c r="C119" s="193" t="s">
        <v>139</v>
      </c>
      <c r="D119" s="193" t="s">
        <v>141</v>
      </c>
      <c r="E119" s="194" t="s">
        <v>349</v>
      </c>
      <c r="F119" s="195" t="s">
        <v>350</v>
      </c>
      <c r="G119" s="196" t="s">
        <v>216</v>
      </c>
      <c r="H119" s="197">
        <v>6</v>
      </c>
      <c r="I119" s="198"/>
      <c r="J119" s="199">
        <f>ROUND(I119*H119,2)</f>
        <v>0</v>
      </c>
      <c r="K119" s="195" t="s">
        <v>329</v>
      </c>
      <c r="L119" s="40"/>
      <c r="M119" s="200" t="s">
        <v>19</v>
      </c>
      <c r="N119" s="201" t="s">
        <v>44</v>
      </c>
      <c r="O119" s="65"/>
      <c r="P119" s="202">
        <f>O119*H119</f>
        <v>0</v>
      </c>
      <c r="Q119" s="202">
        <v>3.6900000000000002E-2</v>
      </c>
      <c r="R119" s="202">
        <f>Q119*H119</f>
        <v>0.22140000000000001</v>
      </c>
      <c r="S119" s="202">
        <v>0</v>
      </c>
      <c r="T119" s="20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146</v>
      </c>
      <c r="AT119" s="204" t="s">
        <v>141</v>
      </c>
      <c r="AU119" s="204" t="s">
        <v>82</v>
      </c>
      <c r="AY119" s="18" t="s">
        <v>138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8" t="s">
        <v>80</v>
      </c>
      <c r="BK119" s="205">
        <f>ROUND(I119*H119,2)</f>
        <v>0</v>
      </c>
      <c r="BL119" s="18" t="s">
        <v>146</v>
      </c>
      <c r="BM119" s="204" t="s">
        <v>891</v>
      </c>
    </row>
    <row r="120" spans="1:65" s="2" customFormat="1" ht="29.25">
      <c r="A120" s="35"/>
      <c r="B120" s="36"/>
      <c r="C120" s="37"/>
      <c r="D120" s="206" t="s">
        <v>148</v>
      </c>
      <c r="E120" s="37"/>
      <c r="F120" s="207" t="s">
        <v>352</v>
      </c>
      <c r="G120" s="37"/>
      <c r="H120" s="37"/>
      <c r="I120" s="116"/>
      <c r="J120" s="37"/>
      <c r="K120" s="37"/>
      <c r="L120" s="40"/>
      <c r="M120" s="208"/>
      <c r="N120" s="209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148</v>
      </c>
      <c r="AU120" s="18" t="s">
        <v>82</v>
      </c>
    </row>
    <row r="121" spans="1:65" s="15" customFormat="1" ht="11.25">
      <c r="B121" s="243"/>
      <c r="C121" s="244"/>
      <c r="D121" s="206" t="s">
        <v>150</v>
      </c>
      <c r="E121" s="245" t="s">
        <v>19</v>
      </c>
      <c r="F121" s="246" t="s">
        <v>733</v>
      </c>
      <c r="G121" s="244"/>
      <c r="H121" s="245" t="s">
        <v>19</v>
      </c>
      <c r="I121" s="247"/>
      <c r="J121" s="244"/>
      <c r="K121" s="244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150</v>
      </c>
      <c r="AU121" s="252" t="s">
        <v>82</v>
      </c>
      <c r="AV121" s="15" t="s">
        <v>80</v>
      </c>
      <c r="AW121" s="15" t="s">
        <v>35</v>
      </c>
      <c r="AX121" s="15" t="s">
        <v>73</v>
      </c>
      <c r="AY121" s="252" t="s">
        <v>138</v>
      </c>
    </row>
    <row r="122" spans="1:65" s="13" customFormat="1" ht="11.25">
      <c r="B122" s="210"/>
      <c r="C122" s="211"/>
      <c r="D122" s="206" t="s">
        <v>150</v>
      </c>
      <c r="E122" s="212" t="s">
        <v>19</v>
      </c>
      <c r="F122" s="213" t="s">
        <v>180</v>
      </c>
      <c r="G122" s="211"/>
      <c r="H122" s="214">
        <v>6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150</v>
      </c>
      <c r="AU122" s="220" t="s">
        <v>82</v>
      </c>
      <c r="AV122" s="13" t="s">
        <v>82</v>
      </c>
      <c r="AW122" s="13" t="s">
        <v>35</v>
      </c>
      <c r="AX122" s="13" t="s">
        <v>73</v>
      </c>
      <c r="AY122" s="220" t="s">
        <v>138</v>
      </c>
    </row>
    <row r="123" spans="1:65" s="14" customFormat="1" ht="11.25">
      <c r="B123" s="221"/>
      <c r="C123" s="222"/>
      <c r="D123" s="206" t="s">
        <v>150</v>
      </c>
      <c r="E123" s="223" t="s">
        <v>19</v>
      </c>
      <c r="F123" s="224" t="s">
        <v>152</v>
      </c>
      <c r="G123" s="222"/>
      <c r="H123" s="225">
        <v>6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150</v>
      </c>
      <c r="AU123" s="231" t="s">
        <v>82</v>
      </c>
      <c r="AV123" s="14" t="s">
        <v>146</v>
      </c>
      <c r="AW123" s="14" t="s">
        <v>35</v>
      </c>
      <c r="AX123" s="14" t="s">
        <v>80</v>
      </c>
      <c r="AY123" s="231" t="s">
        <v>138</v>
      </c>
    </row>
    <row r="124" spans="1:65" s="2" customFormat="1" ht="16.5" customHeight="1">
      <c r="A124" s="35"/>
      <c r="B124" s="36"/>
      <c r="C124" s="193" t="s">
        <v>180</v>
      </c>
      <c r="D124" s="193" t="s">
        <v>141</v>
      </c>
      <c r="E124" s="194" t="s">
        <v>355</v>
      </c>
      <c r="F124" s="195" t="s">
        <v>356</v>
      </c>
      <c r="G124" s="196" t="s">
        <v>170</v>
      </c>
      <c r="H124" s="197">
        <v>30.8</v>
      </c>
      <c r="I124" s="198"/>
      <c r="J124" s="199">
        <f>ROUND(I124*H124,2)</f>
        <v>0</v>
      </c>
      <c r="K124" s="195" t="s">
        <v>329</v>
      </c>
      <c r="L124" s="40"/>
      <c r="M124" s="200" t="s">
        <v>19</v>
      </c>
      <c r="N124" s="201" t="s">
        <v>44</v>
      </c>
      <c r="O124" s="65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146</v>
      </c>
      <c r="AT124" s="204" t="s">
        <v>141</v>
      </c>
      <c r="AU124" s="204" t="s">
        <v>82</v>
      </c>
      <c r="AY124" s="18" t="s">
        <v>138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8" t="s">
        <v>80</v>
      </c>
      <c r="BK124" s="205">
        <f>ROUND(I124*H124,2)</f>
        <v>0</v>
      </c>
      <c r="BL124" s="18" t="s">
        <v>146</v>
      </c>
      <c r="BM124" s="204" t="s">
        <v>892</v>
      </c>
    </row>
    <row r="125" spans="1:65" s="2" customFormat="1" ht="11.25">
      <c r="A125" s="35"/>
      <c r="B125" s="36"/>
      <c r="C125" s="37"/>
      <c r="D125" s="206" t="s">
        <v>148</v>
      </c>
      <c r="E125" s="37"/>
      <c r="F125" s="207" t="s">
        <v>358</v>
      </c>
      <c r="G125" s="37"/>
      <c r="H125" s="37"/>
      <c r="I125" s="116"/>
      <c r="J125" s="37"/>
      <c r="K125" s="37"/>
      <c r="L125" s="40"/>
      <c r="M125" s="208"/>
      <c r="N125" s="209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148</v>
      </c>
      <c r="AU125" s="18" t="s">
        <v>82</v>
      </c>
    </row>
    <row r="126" spans="1:65" s="15" customFormat="1" ht="11.25">
      <c r="B126" s="243"/>
      <c r="C126" s="244"/>
      <c r="D126" s="206" t="s">
        <v>150</v>
      </c>
      <c r="E126" s="245" t="s">
        <v>19</v>
      </c>
      <c r="F126" s="246" t="s">
        <v>893</v>
      </c>
      <c r="G126" s="244"/>
      <c r="H126" s="245" t="s">
        <v>19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1"/>
      <c r="AT126" s="252" t="s">
        <v>150</v>
      </c>
      <c r="AU126" s="252" t="s">
        <v>82</v>
      </c>
      <c r="AV126" s="15" t="s">
        <v>80</v>
      </c>
      <c r="AW126" s="15" t="s">
        <v>35</v>
      </c>
      <c r="AX126" s="15" t="s">
        <v>73</v>
      </c>
      <c r="AY126" s="252" t="s">
        <v>138</v>
      </c>
    </row>
    <row r="127" spans="1:65" s="13" customFormat="1" ht="11.25">
      <c r="B127" s="210"/>
      <c r="C127" s="211"/>
      <c r="D127" s="206" t="s">
        <v>150</v>
      </c>
      <c r="E127" s="212" t="s">
        <v>19</v>
      </c>
      <c r="F127" s="213" t="s">
        <v>894</v>
      </c>
      <c r="G127" s="211"/>
      <c r="H127" s="214">
        <v>30.8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150</v>
      </c>
      <c r="AU127" s="220" t="s">
        <v>82</v>
      </c>
      <c r="AV127" s="13" t="s">
        <v>82</v>
      </c>
      <c r="AW127" s="13" t="s">
        <v>35</v>
      </c>
      <c r="AX127" s="13" t="s">
        <v>73</v>
      </c>
      <c r="AY127" s="220" t="s">
        <v>138</v>
      </c>
    </row>
    <row r="128" spans="1:65" s="14" customFormat="1" ht="11.25">
      <c r="B128" s="221"/>
      <c r="C128" s="222"/>
      <c r="D128" s="206" t="s">
        <v>150</v>
      </c>
      <c r="E128" s="223" t="s">
        <v>19</v>
      </c>
      <c r="F128" s="224" t="s">
        <v>152</v>
      </c>
      <c r="G128" s="222"/>
      <c r="H128" s="225">
        <v>30.8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150</v>
      </c>
      <c r="AU128" s="231" t="s">
        <v>82</v>
      </c>
      <c r="AV128" s="14" t="s">
        <v>146</v>
      </c>
      <c r="AW128" s="14" t="s">
        <v>35</v>
      </c>
      <c r="AX128" s="14" t="s">
        <v>80</v>
      </c>
      <c r="AY128" s="231" t="s">
        <v>138</v>
      </c>
    </row>
    <row r="129" spans="1:65" s="2" customFormat="1" ht="16.5" customHeight="1">
      <c r="A129" s="35"/>
      <c r="B129" s="36"/>
      <c r="C129" s="193" t="s">
        <v>185</v>
      </c>
      <c r="D129" s="193" t="s">
        <v>141</v>
      </c>
      <c r="E129" s="194" t="s">
        <v>736</v>
      </c>
      <c r="F129" s="195" t="s">
        <v>737</v>
      </c>
      <c r="G129" s="196" t="s">
        <v>144</v>
      </c>
      <c r="H129" s="197">
        <v>61.643000000000001</v>
      </c>
      <c r="I129" s="198"/>
      <c r="J129" s="199">
        <f>ROUND(I129*H129,2)</f>
        <v>0</v>
      </c>
      <c r="K129" s="195" t="s">
        <v>329</v>
      </c>
      <c r="L129" s="40"/>
      <c r="M129" s="200" t="s">
        <v>19</v>
      </c>
      <c r="N129" s="201" t="s">
        <v>44</v>
      </c>
      <c r="O129" s="6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146</v>
      </c>
      <c r="AT129" s="204" t="s">
        <v>141</v>
      </c>
      <c r="AU129" s="204" t="s">
        <v>82</v>
      </c>
      <c r="AY129" s="18" t="s">
        <v>138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80</v>
      </c>
      <c r="BK129" s="205">
        <f>ROUND(I129*H129,2)</f>
        <v>0</v>
      </c>
      <c r="BL129" s="18" t="s">
        <v>146</v>
      </c>
      <c r="BM129" s="204" t="s">
        <v>895</v>
      </c>
    </row>
    <row r="130" spans="1:65" s="2" customFormat="1" ht="19.5">
      <c r="A130" s="35"/>
      <c r="B130" s="36"/>
      <c r="C130" s="37"/>
      <c r="D130" s="206" t="s">
        <v>148</v>
      </c>
      <c r="E130" s="37"/>
      <c r="F130" s="207" t="s">
        <v>739</v>
      </c>
      <c r="G130" s="37"/>
      <c r="H130" s="37"/>
      <c r="I130" s="116"/>
      <c r="J130" s="37"/>
      <c r="K130" s="37"/>
      <c r="L130" s="40"/>
      <c r="M130" s="208"/>
      <c r="N130" s="209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148</v>
      </c>
      <c r="AU130" s="18" t="s">
        <v>82</v>
      </c>
    </row>
    <row r="131" spans="1:65" s="15" customFormat="1" ht="11.25">
      <c r="B131" s="243"/>
      <c r="C131" s="244"/>
      <c r="D131" s="206" t="s">
        <v>150</v>
      </c>
      <c r="E131" s="245" t="s">
        <v>19</v>
      </c>
      <c r="F131" s="246" t="s">
        <v>363</v>
      </c>
      <c r="G131" s="244"/>
      <c r="H131" s="245" t="s">
        <v>19</v>
      </c>
      <c r="I131" s="247"/>
      <c r="J131" s="244"/>
      <c r="K131" s="244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150</v>
      </c>
      <c r="AU131" s="252" t="s">
        <v>82</v>
      </c>
      <c r="AV131" s="15" t="s">
        <v>80</v>
      </c>
      <c r="AW131" s="15" t="s">
        <v>35</v>
      </c>
      <c r="AX131" s="15" t="s">
        <v>73</v>
      </c>
      <c r="AY131" s="252" t="s">
        <v>138</v>
      </c>
    </row>
    <row r="132" spans="1:65" s="15" customFormat="1" ht="11.25">
      <c r="B132" s="243"/>
      <c r="C132" s="244"/>
      <c r="D132" s="206" t="s">
        <v>150</v>
      </c>
      <c r="E132" s="245" t="s">
        <v>19</v>
      </c>
      <c r="F132" s="246" t="s">
        <v>749</v>
      </c>
      <c r="G132" s="244"/>
      <c r="H132" s="245" t="s">
        <v>19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150</v>
      </c>
      <c r="AU132" s="252" t="s">
        <v>82</v>
      </c>
      <c r="AV132" s="15" t="s">
        <v>80</v>
      </c>
      <c r="AW132" s="15" t="s">
        <v>35</v>
      </c>
      <c r="AX132" s="15" t="s">
        <v>73</v>
      </c>
      <c r="AY132" s="252" t="s">
        <v>138</v>
      </c>
    </row>
    <row r="133" spans="1:65" s="13" customFormat="1" ht="11.25">
      <c r="B133" s="210"/>
      <c r="C133" s="211"/>
      <c r="D133" s="206" t="s">
        <v>150</v>
      </c>
      <c r="E133" s="212" t="s">
        <v>19</v>
      </c>
      <c r="F133" s="213" t="s">
        <v>896</v>
      </c>
      <c r="G133" s="211"/>
      <c r="H133" s="214">
        <v>1.3919999999999999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150</v>
      </c>
      <c r="AU133" s="220" t="s">
        <v>82</v>
      </c>
      <c r="AV133" s="13" t="s">
        <v>82</v>
      </c>
      <c r="AW133" s="13" t="s">
        <v>35</v>
      </c>
      <c r="AX133" s="13" t="s">
        <v>73</v>
      </c>
      <c r="AY133" s="220" t="s">
        <v>138</v>
      </c>
    </row>
    <row r="134" spans="1:65" s="15" customFormat="1" ht="11.25">
      <c r="B134" s="243"/>
      <c r="C134" s="244"/>
      <c r="D134" s="206" t="s">
        <v>150</v>
      </c>
      <c r="E134" s="245" t="s">
        <v>19</v>
      </c>
      <c r="F134" s="246" t="s">
        <v>744</v>
      </c>
      <c r="G134" s="244"/>
      <c r="H134" s="245" t="s">
        <v>19</v>
      </c>
      <c r="I134" s="247"/>
      <c r="J134" s="244"/>
      <c r="K134" s="244"/>
      <c r="L134" s="248"/>
      <c r="M134" s="249"/>
      <c r="N134" s="250"/>
      <c r="O134" s="250"/>
      <c r="P134" s="250"/>
      <c r="Q134" s="250"/>
      <c r="R134" s="250"/>
      <c r="S134" s="250"/>
      <c r="T134" s="251"/>
      <c r="AT134" s="252" t="s">
        <v>150</v>
      </c>
      <c r="AU134" s="252" t="s">
        <v>82</v>
      </c>
      <c r="AV134" s="15" t="s">
        <v>80</v>
      </c>
      <c r="AW134" s="15" t="s">
        <v>35</v>
      </c>
      <c r="AX134" s="15" t="s">
        <v>73</v>
      </c>
      <c r="AY134" s="252" t="s">
        <v>138</v>
      </c>
    </row>
    <row r="135" spans="1:65" s="13" customFormat="1" ht="11.25">
      <c r="B135" s="210"/>
      <c r="C135" s="211"/>
      <c r="D135" s="206" t="s">
        <v>150</v>
      </c>
      <c r="E135" s="212" t="s">
        <v>19</v>
      </c>
      <c r="F135" s="213" t="s">
        <v>897</v>
      </c>
      <c r="G135" s="211"/>
      <c r="H135" s="214">
        <v>48.627000000000002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150</v>
      </c>
      <c r="AU135" s="220" t="s">
        <v>82</v>
      </c>
      <c r="AV135" s="13" t="s">
        <v>82</v>
      </c>
      <c r="AW135" s="13" t="s">
        <v>35</v>
      </c>
      <c r="AX135" s="13" t="s">
        <v>73</v>
      </c>
      <c r="AY135" s="220" t="s">
        <v>138</v>
      </c>
    </row>
    <row r="136" spans="1:65" s="13" customFormat="1" ht="11.25">
      <c r="B136" s="210"/>
      <c r="C136" s="211"/>
      <c r="D136" s="206" t="s">
        <v>150</v>
      </c>
      <c r="E136" s="212" t="s">
        <v>19</v>
      </c>
      <c r="F136" s="213" t="s">
        <v>898</v>
      </c>
      <c r="G136" s="211"/>
      <c r="H136" s="214">
        <v>10.292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150</v>
      </c>
      <c r="AU136" s="220" t="s">
        <v>82</v>
      </c>
      <c r="AV136" s="13" t="s">
        <v>82</v>
      </c>
      <c r="AW136" s="13" t="s">
        <v>35</v>
      </c>
      <c r="AX136" s="13" t="s">
        <v>73</v>
      </c>
      <c r="AY136" s="220" t="s">
        <v>138</v>
      </c>
    </row>
    <row r="137" spans="1:65" s="15" customFormat="1" ht="11.25">
      <c r="B137" s="243"/>
      <c r="C137" s="244"/>
      <c r="D137" s="206" t="s">
        <v>150</v>
      </c>
      <c r="E137" s="245" t="s">
        <v>19</v>
      </c>
      <c r="F137" s="246" t="s">
        <v>749</v>
      </c>
      <c r="G137" s="244"/>
      <c r="H137" s="245" t="s">
        <v>19</v>
      </c>
      <c r="I137" s="247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1"/>
      <c r="AT137" s="252" t="s">
        <v>150</v>
      </c>
      <c r="AU137" s="252" t="s">
        <v>82</v>
      </c>
      <c r="AV137" s="15" t="s">
        <v>80</v>
      </c>
      <c r="AW137" s="15" t="s">
        <v>35</v>
      </c>
      <c r="AX137" s="15" t="s">
        <v>73</v>
      </c>
      <c r="AY137" s="252" t="s">
        <v>138</v>
      </c>
    </row>
    <row r="138" spans="1:65" s="13" customFormat="1" ht="11.25">
      <c r="B138" s="210"/>
      <c r="C138" s="211"/>
      <c r="D138" s="206" t="s">
        <v>150</v>
      </c>
      <c r="E138" s="212" t="s">
        <v>19</v>
      </c>
      <c r="F138" s="213" t="s">
        <v>899</v>
      </c>
      <c r="G138" s="211"/>
      <c r="H138" s="214">
        <v>1.3320000000000001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150</v>
      </c>
      <c r="AU138" s="220" t="s">
        <v>82</v>
      </c>
      <c r="AV138" s="13" t="s">
        <v>82</v>
      </c>
      <c r="AW138" s="13" t="s">
        <v>35</v>
      </c>
      <c r="AX138" s="13" t="s">
        <v>73</v>
      </c>
      <c r="AY138" s="220" t="s">
        <v>138</v>
      </c>
    </row>
    <row r="139" spans="1:65" s="14" customFormat="1" ht="11.25">
      <c r="B139" s="221"/>
      <c r="C139" s="222"/>
      <c r="D139" s="206" t="s">
        <v>150</v>
      </c>
      <c r="E139" s="223" t="s">
        <v>19</v>
      </c>
      <c r="F139" s="224" t="s">
        <v>152</v>
      </c>
      <c r="G139" s="222"/>
      <c r="H139" s="225">
        <v>61.643000000000008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150</v>
      </c>
      <c r="AU139" s="231" t="s">
        <v>82</v>
      </c>
      <c r="AV139" s="14" t="s">
        <v>146</v>
      </c>
      <c r="AW139" s="14" t="s">
        <v>35</v>
      </c>
      <c r="AX139" s="14" t="s">
        <v>80</v>
      </c>
      <c r="AY139" s="231" t="s">
        <v>138</v>
      </c>
    </row>
    <row r="140" spans="1:65" s="2" customFormat="1" ht="16.5" customHeight="1">
      <c r="A140" s="35"/>
      <c r="B140" s="36"/>
      <c r="C140" s="193" t="s">
        <v>157</v>
      </c>
      <c r="D140" s="193" t="s">
        <v>141</v>
      </c>
      <c r="E140" s="194" t="s">
        <v>366</v>
      </c>
      <c r="F140" s="195" t="s">
        <v>367</v>
      </c>
      <c r="G140" s="196" t="s">
        <v>144</v>
      </c>
      <c r="H140" s="197">
        <v>1.6419999999999999</v>
      </c>
      <c r="I140" s="198"/>
      <c r="J140" s="199">
        <f>ROUND(I140*H140,2)</f>
        <v>0</v>
      </c>
      <c r="K140" s="195" t="s">
        <v>329</v>
      </c>
      <c r="L140" s="40"/>
      <c r="M140" s="200" t="s">
        <v>19</v>
      </c>
      <c r="N140" s="201" t="s">
        <v>44</v>
      </c>
      <c r="O140" s="65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146</v>
      </c>
      <c r="AT140" s="204" t="s">
        <v>141</v>
      </c>
      <c r="AU140" s="204" t="s">
        <v>82</v>
      </c>
      <c r="AY140" s="18" t="s">
        <v>138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80</v>
      </c>
      <c r="BK140" s="205">
        <f>ROUND(I140*H140,2)</f>
        <v>0</v>
      </c>
      <c r="BL140" s="18" t="s">
        <v>146</v>
      </c>
      <c r="BM140" s="204" t="s">
        <v>900</v>
      </c>
    </row>
    <row r="141" spans="1:65" s="2" customFormat="1" ht="19.5">
      <c r="A141" s="35"/>
      <c r="B141" s="36"/>
      <c r="C141" s="37"/>
      <c r="D141" s="206" t="s">
        <v>148</v>
      </c>
      <c r="E141" s="37"/>
      <c r="F141" s="207" t="s">
        <v>370</v>
      </c>
      <c r="G141" s="37"/>
      <c r="H141" s="37"/>
      <c r="I141" s="116"/>
      <c r="J141" s="37"/>
      <c r="K141" s="37"/>
      <c r="L141" s="40"/>
      <c r="M141" s="208"/>
      <c r="N141" s="209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148</v>
      </c>
      <c r="AU141" s="18" t="s">
        <v>82</v>
      </c>
    </row>
    <row r="142" spans="1:65" s="15" customFormat="1" ht="11.25">
      <c r="B142" s="243"/>
      <c r="C142" s="244"/>
      <c r="D142" s="206" t="s">
        <v>150</v>
      </c>
      <c r="E142" s="245" t="s">
        <v>19</v>
      </c>
      <c r="F142" s="246" t="s">
        <v>901</v>
      </c>
      <c r="G142" s="244"/>
      <c r="H142" s="245" t="s">
        <v>19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150</v>
      </c>
      <c r="AU142" s="252" t="s">
        <v>82</v>
      </c>
      <c r="AV142" s="15" t="s">
        <v>80</v>
      </c>
      <c r="AW142" s="15" t="s">
        <v>35</v>
      </c>
      <c r="AX142" s="15" t="s">
        <v>73</v>
      </c>
      <c r="AY142" s="252" t="s">
        <v>138</v>
      </c>
    </row>
    <row r="143" spans="1:65" s="13" customFormat="1" ht="11.25">
      <c r="B143" s="210"/>
      <c r="C143" s="211"/>
      <c r="D143" s="206" t="s">
        <v>150</v>
      </c>
      <c r="E143" s="212" t="s">
        <v>19</v>
      </c>
      <c r="F143" s="213" t="s">
        <v>902</v>
      </c>
      <c r="G143" s="211"/>
      <c r="H143" s="214">
        <v>1.6419999999999999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150</v>
      </c>
      <c r="AU143" s="220" t="s">
        <v>82</v>
      </c>
      <c r="AV143" s="13" t="s">
        <v>82</v>
      </c>
      <c r="AW143" s="13" t="s">
        <v>35</v>
      </c>
      <c r="AX143" s="13" t="s">
        <v>73</v>
      </c>
      <c r="AY143" s="220" t="s">
        <v>138</v>
      </c>
    </row>
    <row r="144" spans="1:65" s="14" customFormat="1" ht="11.25">
      <c r="B144" s="221"/>
      <c r="C144" s="222"/>
      <c r="D144" s="206" t="s">
        <v>150</v>
      </c>
      <c r="E144" s="223" t="s">
        <v>19</v>
      </c>
      <c r="F144" s="224" t="s">
        <v>152</v>
      </c>
      <c r="G144" s="222"/>
      <c r="H144" s="225">
        <v>1.6419999999999999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150</v>
      </c>
      <c r="AU144" s="231" t="s">
        <v>82</v>
      </c>
      <c r="AV144" s="14" t="s">
        <v>146</v>
      </c>
      <c r="AW144" s="14" t="s">
        <v>35</v>
      </c>
      <c r="AX144" s="14" t="s">
        <v>80</v>
      </c>
      <c r="AY144" s="231" t="s">
        <v>138</v>
      </c>
    </row>
    <row r="145" spans="1:65" s="2" customFormat="1" ht="16.5" customHeight="1">
      <c r="A145" s="35"/>
      <c r="B145" s="36"/>
      <c r="C145" s="193" t="s">
        <v>199</v>
      </c>
      <c r="D145" s="193" t="s">
        <v>141</v>
      </c>
      <c r="E145" s="194" t="s">
        <v>373</v>
      </c>
      <c r="F145" s="195" t="s">
        <v>374</v>
      </c>
      <c r="G145" s="196" t="s">
        <v>170</v>
      </c>
      <c r="H145" s="197">
        <v>38.5</v>
      </c>
      <c r="I145" s="198"/>
      <c r="J145" s="199">
        <f>ROUND(I145*H145,2)</f>
        <v>0</v>
      </c>
      <c r="K145" s="195" t="s">
        <v>329</v>
      </c>
      <c r="L145" s="40"/>
      <c r="M145" s="200" t="s">
        <v>19</v>
      </c>
      <c r="N145" s="201" t="s">
        <v>44</v>
      </c>
      <c r="O145" s="65"/>
      <c r="P145" s="202">
        <f>O145*H145</f>
        <v>0</v>
      </c>
      <c r="Q145" s="202">
        <v>8.4999999999999995E-4</v>
      </c>
      <c r="R145" s="202">
        <f>Q145*H145</f>
        <v>3.2724999999999997E-2</v>
      </c>
      <c r="S145" s="202">
        <v>0</v>
      </c>
      <c r="T145" s="20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146</v>
      </c>
      <c r="AT145" s="204" t="s">
        <v>141</v>
      </c>
      <c r="AU145" s="204" t="s">
        <v>82</v>
      </c>
      <c r="AY145" s="18" t="s">
        <v>138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8" t="s">
        <v>80</v>
      </c>
      <c r="BK145" s="205">
        <f>ROUND(I145*H145,2)</f>
        <v>0</v>
      </c>
      <c r="BL145" s="18" t="s">
        <v>146</v>
      </c>
      <c r="BM145" s="204" t="s">
        <v>903</v>
      </c>
    </row>
    <row r="146" spans="1:65" s="2" customFormat="1" ht="11.25">
      <c r="A146" s="35"/>
      <c r="B146" s="36"/>
      <c r="C146" s="37"/>
      <c r="D146" s="206" t="s">
        <v>148</v>
      </c>
      <c r="E146" s="37"/>
      <c r="F146" s="207" t="s">
        <v>376</v>
      </c>
      <c r="G146" s="37"/>
      <c r="H146" s="37"/>
      <c r="I146" s="116"/>
      <c r="J146" s="37"/>
      <c r="K146" s="37"/>
      <c r="L146" s="40"/>
      <c r="M146" s="208"/>
      <c r="N146" s="209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148</v>
      </c>
      <c r="AU146" s="18" t="s">
        <v>82</v>
      </c>
    </row>
    <row r="147" spans="1:65" s="15" customFormat="1" ht="11.25">
      <c r="B147" s="243"/>
      <c r="C147" s="244"/>
      <c r="D147" s="206" t="s">
        <v>150</v>
      </c>
      <c r="E147" s="245" t="s">
        <v>19</v>
      </c>
      <c r="F147" s="246" t="s">
        <v>377</v>
      </c>
      <c r="G147" s="244"/>
      <c r="H147" s="245" t="s">
        <v>19</v>
      </c>
      <c r="I147" s="247"/>
      <c r="J147" s="244"/>
      <c r="K147" s="244"/>
      <c r="L147" s="248"/>
      <c r="M147" s="249"/>
      <c r="N147" s="250"/>
      <c r="O147" s="250"/>
      <c r="P147" s="250"/>
      <c r="Q147" s="250"/>
      <c r="R147" s="250"/>
      <c r="S147" s="250"/>
      <c r="T147" s="251"/>
      <c r="AT147" s="252" t="s">
        <v>150</v>
      </c>
      <c r="AU147" s="252" t="s">
        <v>82</v>
      </c>
      <c r="AV147" s="15" t="s">
        <v>80</v>
      </c>
      <c r="AW147" s="15" t="s">
        <v>35</v>
      </c>
      <c r="AX147" s="15" t="s">
        <v>73</v>
      </c>
      <c r="AY147" s="252" t="s">
        <v>138</v>
      </c>
    </row>
    <row r="148" spans="1:65" s="13" customFormat="1" ht="11.25">
      <c r="B148" s="210"/>
      <c r="C148" s="211"/>
      <c r="D148" s="206" t="s">
        <v>150</v>
      </c>
      <c r="E148" s="212" t="s">
        <v>19</v>
      </c>
      <c r="F148" s="213" t="s">
        <v>904</v>
      </c>
      <c r="G148" s="211"/>
      <c r="H148" s="214">
        <v>38.5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150</v>
      </c>
      <c r="AU148" s="220" t="s">
        <v>82</v>
      </c>
      <c r="AV148" s="13" t="s">
        <v>82</v>
      </c>
      <c r="AW148" s="13" t="s">
        <v>35</v>
      </c>
      <c r="AX148" s="13" t="s">
        <v>73</v>
      </c>
      <c r="AY148" s="220" t="s">
        <v>138</v>
      </c>
    </row>
    <row r="149" spans="1:65" s="14" customFormat="1" ht="11.25">
      <c r="B149" s="221"/>
      <c r="C149" s="222"/>
      <c r="D149" s="206" t="s">
        <v>150</v>
      </c>
      <c r="E149" s="223" t="s">
        <v>19</v>
      </c>
      <c r="F149" s="224" t="s">
        <v>152</v>
      </c>
      <c r="G149" s="222"/>
      <c r="H149" s="225">
        <v>38.5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150</v>
      </c>
      <c r="AU149" s="231" t="s">
        <v>82</v>
      </c>
      <c r="AV149" s="14" t="s">
        <v>146</v>
      </c>
      <c r="AW149" s="14" t="s">
        <v>35</v>
      </c>
      <c r="AX149" s="14" t="s">
        <v>80</v>
      </c>
      <c r="AY149" s="231" t="s">
        <v>138</v>
      </c>
    </row>
    <row r="150" spans="1:65" s="2" customFormat="1" ht="16.5" customHeight="1">
      <c r="A150" s="35"/>
      <c r="B150" s="36"/>
      <c r="C150" s="193" t="s">
        <v>207</v>
      </c>
      <c r="D150" s="193" t="s">
        <v>141</v>
      </c>
      <c r="E150" s="194" t="s">
        <v>379</v>
      </c>
      <c r="F150" s="195" t="s">
        <v>380</v>
      </c>
      <c r="G150" s="196" t="s">
        <v>170</v>
      </c>
      <c r="H150" s="197">
        <v>38.5</v>
      </c>
      <c r="I150" s="198"/>
      <c r="J150" s="199">
        <f>ROUND(I150*H150,2)</f>
        <v>0</v>
      </c>
      <c r="K150" s="195" t="s">
        <v>329</v>
      </c>
      <c r="L150" s="40"/>
      <c r="M150" s="200" t="s">
        <v>19</v>
      </c>
      <c r="N150" s="201" t="s">
        <v>44</v>
      </c>
      <c r="O150" s="65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4" t="s">
        <v>146</v>
      </c>
      <c r="AT150" s="204" t="s">
        <v>141</v>
      </c>
      <c r="AU150" s="204" t="s">
        <v>82</v>
      </c>
      <c r="AY150" s="18" t="s">
        <v>138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8" t="s">
        <v>80</v>
      </c>
      <c r="BK150" s="205">
        <f>ROUND(I150*H150,2)</f>
        <v>0</v>
      </c>
      <c r="BL150" s="18" t="s">
        <v>146</v>
      </c>
      <c r="BM150" s="204" t="s">
        <v>905</v>
      </c>
    </row>
    <row r="151" spans="1:65" s="2" customFormat="1" ht="19.5">
      <c r="A151" s="35"/>
      <c r="B151" s="36"/>
      <c r="C151" s="37"/>
      <c r="D151" s="206" t="s">
        <v>148</v>
      </c>
      <c r="E151" s="37"/>
      <c r="F151" s="207" t="s">
        <v>382</v>
      </c>
      <c r="G151" s="37"/>
      <c r="H151" s="37"/>
      <c r="I151" s="116"/>
      <c r="J151" s="37"/>
      <c r="K151" s="37"/>
      <c r="L151" s="40"/>
      <c r="M151" s="208"/>
      <c r="N151" s="209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148</v>
      </c>
      <c r="AU151" s="18" t="s">
        <v>82</v>
      </c>
    </row>
    <row r="152" spans="1:65" s="15" customFormat="1" ht="11.25">
      <c r="B152" s="243"/>
      <c r="C152" s="244"/>
      <c r="D152" s="206" t="s">
        <v>150</v>
      </c>
      <c r="E152" s="245" t="s">
        <v>19</v>
      </c>
      <c r="F152" s="246" t="s">
        <v>757</v>
      </c>
      <c r="G152" s="244"/>
      <c r="H152" s="245" t="s">
        <v>19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150</v>
      </c>
      <c r="AU152" s="252" t="s">
        <v>82</v>
      </c>
      <c r="AV152" s="15" t="s">
        <v>80</v>
      </c>
      <c r="AW152" s="15" t="s">
        <v>35</v>
      </c>
      <c r="AX152" s="15" t="s">
        <v>73</v>
      </c>
      <c r="AY152" s="252" t="s">
        <v>138</v>
      </c>
    </row>
    <row r="153" spans="1:65" s="13" customFormat="1" ht="11.25">
      <c r="B153" s="210"/>
      <c r="C153" s="211"/>
      <c r="D153" s="206" t="s">
        <v>150</v>
      </c>
      <c r="E153" s="212" t="s">
        <v>19</v>
      </c>
      <c r="F153" s="213" t="s">
        <v>904</v>
      </c>
      <c r="G153" s="211"/>
      <c r="H153" s="214">
        <v>38.5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150</v>
      </c>
      <c r="AU153" s="220" t="s">
        <v>82</v>
      </c>
      <c r="AV153" s="13" t="s">
        <v>82</v>
      </c>
      <c r="AW153" s="13" t="s">
        <v>35</v>
      </c>
      <c r="AX153" s="13" t="s">
        <v>73</v>
      </c>
      <c r="AY153" s="220" t="s">
        <v>138</v>
      </c>
    </row>
    <row r="154" spans="1:65" s="14" customFormat="1" ht="11.25">
      <c r="B154" s="221"/>
      <c r="C154" s="222"/>
      <c r="D154" s="206" t="s">
        <v>150</v>
      </c>
      <c r="E154" s="223" t="s">
        <v>19</v>
      </c>
      <c r="F154" s="224" t="s">
        <v>152</v>
      </c>
      <c r="G154" s="222"/>
      <c r="H154" s="225">
        <v>38.5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150</v>
      </c>
      <c r="AU154" s="231" t="s">
        <v>82</v>
      </c>
      <c r="AV154" s="14" t="s">
        <v>146</v>
      </c>
      <c r="AW154" s="14" t="s">
        <v>35</v>
      </c>
      <c r="AX154" s="14" t="s">
        <v>80</v>
      </c>
      <c r="AY154" s="231" t="s">
        <v>138</v>
      </c>
    </row>
    <row r="155" spans="1:65" s="2" customFormat="1" ht="16.5" customHeight="1">
      <c r="A155" s="35"/>
      <c r="B155" s="36"/>
      <c r="C155" s="193" t="s">
        <v>213</v>
      </c>
      <c r="D155" s="193" t="s">
        <v>141</v>
      </c>
      <c r="E155" s="194" t="s">
        <v>383</v>
      </c>
      <c r="F155" s="195" t="s">
        <v>384</v>
      </c>
      <c r="G155" s="196" t="s">
        <v>144</v>
      </c>
      <c r="H155" s="197">
        <v>61.643000000000001</v>
      </c>
      <c r="I155" s="198"/>
      <c r="J155" s="199">
        <f>ROUND(I155*H155,2)</f>
        <v>0</v>
      </c>
      <c r="K155" s="195" t="s">
        <v>329</v>
      </c>
      <c r="L155" s="40"/>
      <c r="M155" s="200" t="s">
        <v>19</v>
      </c>
      <c r="N155" s="201" t="s">
        <v>44</v>
      </c>
      <c r="O155" s="65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4" t="s">
        <v>146</v>
      </c>
      <c r="AT155" s="204" t="s">
        <v>141</v>
      </c>
      <c r="AU155" s="204" t="s">
        <v>82</v>
      </c>
      <c r="AY155" s="18" t="s">
        <v>138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8" t="s">
        <v>80</v>
      </c>
      <c r="BK155" s="205">
        <f>ROUND(I155*H155,2)</f>
        <v>0</v>
      </c>
      <c r="BL155" s="18" t="s">
        <v>146</v>
      </c>
      <c r="BM155" s="204" t="s">
        <v>906</v>
      </c>
    </row>
    <row r="156" spans="1:65" s="2" customFormat="1" ht="19.5">
      <c r="A156" s="35"/>
      <c r="B156" s="36"/>
      <c r="C156" s="37"/>
      <c r="D156" s="206" t="s">
        <v>148</v>
      </c>
      <c r="E156" s="37"/>
      <c r="F156" s="207" t="s">
        <v>386</v>
      </c>
      <c r="G156" s="37"/>
      <c r="H156" s="37"/>
      <c r="I156" s="116"/>
      <c r="J156" s="37"/>
      <c r="K156" s="37"/>
      <c r="L156" s="40"/>
      <c r="M156" s="208"/>
      <c r="N156" s="209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148</v>
      </c>
      <c r="AU156" s="18" t="s">
        <v>82</v>
      </c>
    </row>
    <row r="157" spans="1:65" s="15" customFormat="1" ht="11.25">
      <c r="B157" s="243"/>
      <c r="C157" s="244"/>
      <c r="D157" s="206" t="s">
        <v>150</v>
      </c>
      <c r="E157" s="245" t="s">
        <v>19</v>
      </c>
      <c r="F157" s="246" t="s">
        <v>363</v>
      </c>
      <c r="G157" s="244"/>
      <c r="H157" s="245" t="s">
        <v>19</v>
      </c>
      <c r="I157" s="247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1"/>
      <c r="AT157" s="252" t="s">
        <v>150</v>
      </c>
      <c r="AU157" s="252" t="s">
        <v>82</v>
      </c>
      <c r="AV157" s="15" t="s">
        <v>80</v>
      </c>
      <c r="AW157" s="15" t="s">
        <v>35</v>
      </c>
      <c r="AX157" s="15" t="s">
        <v>73</v>
      </c>
      <c r="AY157" s="252" t="s">
        <v>138</v>
      </c>
    </row>
    <row r="158" spans="1:65" s="15" customFormat="1" ht="11.25">
      <c r="B158" s="243"/>
      <c r="C158" s="244"/>
      <c r="D158" s="206" t="s">
        <v>150</v>
      </c>
      <c r="E158" s="245" t="s">
        <v>19</v>
      </c>
      <c r="F158" s="246" t="s">
        <v>749</v>
      </c>
      <c r="G158" s="244"/>
      <c r="H158" s="245" t="s">
        <v>19</v>
      </c>
      <c r="I158" s="247"/>
      <c r="J158" s="244"/>
      <c r="K158" s="244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150</v>
      </c>
      <c r="AU158" s="252" t="s">
        <v>82</v>
      </c>
      <c r="AV158" s="15" t="s">
        <v>80</v>
      </c>
      <c r="AW158" s="15" t="s">
        <v>35</v>
      </c>
      <c r="AX158" s="15" t="s">
        <v>73</v>
      </c>
      <c r="AY158" s="252" t="s">
        <v>138</v>
      </c>
    </row>
    <row r="159" spans="1:65" s="13" customFormat="1" ht="11.25">
      <c r="B159" s="210"/>
      <c r="C159" s="211"/>
      <c r="D159" s="206" t="s">
        <v>150</v>
      </c>
      <c r="E159" s="212" t="s">
        <v>19</v>
      </c>
      <c r="F159" s="213" t="s">
        <v>896</v>
      </c>
      <c r="G159" s="211"/>
      <c r="H159" s="214">
        <v>1.3919999999999999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150</v>
      </c>
      <c r="AU159" s="220" t="s">
        <v>82</v>
      </c>
      <c r="AV159" s="13" t="s">
        <v>82</v>
      </c>
      <c r="AW159" s="13" t="s">
        <v>35</v>
      </c>
      <c r="AX159" s="13" t="s">
        <v>73</v>
      </c>
      <c r="AY159" s="220" t="s">
        <v>138</v>
      </c>
    </row>
    <row r="160" spans="1:65" s="15" customFormat="1" ht="11.25">
      <c r="B160" s="243"/>
      <c r="C160" s="244"/>
      <c r="D160" s="206" t="s">
        <v>150</v>
      </c>
      <c r="E160" s="245" t="s">
        <v>19</v>
      </c>
      <c r="F160" s="246" t="s">
        <v>744</v>
      </c>
      <c r="G160" s="244"/>
      <c r="H160" s="245" t="s">
        <v>19</v>
      </c>
      <c r="I160" s="247"/>
      <c r="J160" s="244"/>
      <c r="K160" s="244"/>
      <c r="L160" s="248"/>
      <c r="M160" s="249"/>
      <c r="N160" s="250"/>
      <c r="O160" s="250"/>
      <c r="P160" s="250"/>
      <c r="Q160" s="250"/>
      <c r="R160" s="250"/>
      <c r="S160" s="250"/>
      <c r="T160" s="251"/>
      <c r="AT160" s="252" t="s">
        <v>150</v>
      </c>
      <c r="AU160" s="252" t="s">
        <v>82</v>
      </c>
      <c r="AV160" s="15" t="s">
        <v>80</v>
      </c>
      <c r="AW160" s="15" t="s">
        <v>35</v>
      </c>
      <c r="AX160" s="15" t="s">
        <v>73</v>
      </c>
      <c r="AY160" s="252" t="s">
        <v>138</v>
      </c>
    </row>
    <row r="161" spans="1:65" s="13" customFormat="1" ht="11.25">
      <c r="B161" s="210"/>
      <c r="C161" s="211"/>
      <c r="D161" s="206" t="s">
        <v>150</v>
      </c>
      <c r="E161" s="212" t="s">
        <v>19</v>
      </c>
      <c r="F161" s="213" t="s">
        <v>897</v>
      </c>
      <c r="G161" s="211"/>
      <c r="H161" s="214">
        <v>48.627000000000002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150</v>
      </c>
      <c r="AU161" s="220" t="s">
        <v>82</v>
      </c>
      <c r="AV161" s="13" t="s">
        <v>82</v>
      </c>
      <c r="AW161" s="13" t="s">
        <v>35</v>
      </c>
      <c r="AX161" s="13" t="s">
        <v>73</v>
      </c>
      <c r="AY161" s="220" t="s">
        <v>138</v>
      </c>
    </row>
    <row r="162" spans="1:65" s="13" customFormat="1" ht="11.25">
      <c r="B162" s="210"/>
      <c r="C162" s="211"/>
      <c r="D162" s="206" t="s">
        <v>150</v>
      </c>
      <c r="E162" s="212" t="s">
        <v>19</v>
      </c>
      <c r="F162" s="213" t="s">
        <v>898</v>
      </c>
      <c r="G162" s="211"/>
      <c r="H162" s="214">
        <v>10.292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150</v>
      </c>
      <c r="AU162" s="220" t="s">
        <v>82</v>
      </c>
      <c r="AV162" s="13" t="s">
        <v>82</v>
      </c>
      <c r="AW162" s="13" t="s">
        <v>35</v>
      </c>
      <c r="AX162" s="13" t="s">
        <v>73</v>
      </c>
      <c r="AY162" s="220" t="s">
        <v>138</v>
      </c>
    </row>
    <row r="163" spans="1:65" s="15" customFormat="1" ht="11.25">
      <c r="B163" s="243"/>
      <c r="C163" s="244"/>
      <c r="D163" s="206" t="s">
        <v>150</v>
      </c>
      <c r="E163" s="245" t="s">
        <v>19</v>
      </c>
      <c r="F163" s="246" t="s">
        <v>749</v>
      </c>
      <c r="G163" s="244"/>
      <c r="H163" s="245" t="s">
        <v>19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AT163" s="252" t="s">
        <v>150</v>
      </c>
      <c r="AU163" s="252" t="s">
        <v>82</v>
      </c>
      <c r="AV163" s="15" t="s">
        <v>80</v>
      </c>
      <c r="AW163" s="15" t="s">
        <v>35</v>
      </c>
      <c r="AX163" s="15" t="s">
        <v>73</v>
      </c>
      <c r="AY163" s="252" t="s">
        <v>138</v>
      </c>
    </row>
    <row r="164" spans="1:65" s="13" customFormat="1" ht="11.25">
      <c r="B164" s="210"/>
      <c r="C164" s="211"/>
      <c r="D164" s="206" t="s">
        <v>150</v>
      </c>
      <c r="E164" s="212" t="s">
        <v>19</v>
      </c>
      <c r="F164" s="213" t="s">
        <v>899</v>
      </c>
      <c r="G164" s="211"/>
      <c r="H164" s="214">
        <v>1.3320000000000001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150</v>
      </c>
      <c r="AU164" s="220" t="s">
        <v>82</v>
      </c>
      <c r="AV164" s="13" t="s">
        <v>82</v>
      </c>
      <c r="AW164" s="13" t="s">
        <v>35</v>
      </c>
      <c r="AX164" s="13" t="s">
        <v>73</v>
      </c>
      <c r="AY164" s="220" t="s">
        <v>138</v>
      </c>
    </row>
    <row r="165" spans="1:65" s="14" customFormat="1" ht="11.25">
      <c r="B165" s="221"/>
      <c r="C165" s="222"/>
      <c r="D165" s="206" t="s">
        <v>150</v>
      </c>
      <c r="E165" s="223" t="s">
        <v>19</v>
      </c>
      <c r="F165" s="224" t="s">
        <v>152</v>
      </c>
      <c r="G165" s="222"/>
      <c r="H165" s="225">
        <v>61.643000000000008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150</v>
      </c>
      <c r="AU165" s="231" t="s">
        <v>82</v>
      </c>
      <c r="AV165" s="14" t="s">
        <v>146</v>
      </c>
      <c r="AW165" s="14" t="s">
        <v>35</v>
      </c>
      <c r="AX165" s="14" t="s">
        <v>80</v>
      </c>
      <c r="AY165" s="231" t="s">
        <v>138</v>
      </c>
    </row>
    <row r="166" spans="1:65" s="2" customFormat="1" ht="16.5" customHeight="1">
      <c r="A166" s="35"/>
      <c r="B166" s="36"/>
      <c r="C166" s="193" t="s">
        <v>220</v>
      </c>
      <c r="D166" s="193" t="s">
        <v>141</v>
      </c>
      <c r="E166" s="194" t="s">
        <v>390</v>
      </c>
      <c r="F166" s="195" t="s">
        <v>391</v>
      </c>
      <c r="G166" s="196" t="s">
        <v>144</v>
      </c>
      <c r="H166" s="197">
        <v>61.643000000000001</v>
      </c>
      <c r="I166" s="198"/>
      <c r="J166" s="199">
        <f>ROUND(I166*H166,2)</f>
        <v>0</v>
      </c>
      <c r="K166" s="195" t="s">
        <v>329</v>
      </c>
      <c r="L166" s="40"/>
      <c r="M166" s="200" t="s">
        <v>19</v>
      </c>
      <c r="N166" s="201" t="s">
        <v>44</v>
      </c>
      <c r="O166" s="65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146</v>
      </c>
      <c r="AT166" s="204" t="s">
        <v>141</v>
      </c>
      <c r="AU166" s="204" t="s">
        <v>82</v>
      </c>
      <c r="AY166" s="18" t="s">
        <v>138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8" t="s">
        <v>80</v>
      </c>
      <c r="BK166" s="205">
        <f>ROUND(I166*H166,2)</f>
        <v>0</v>
      </c>
      <c r="BL166" s="18" t="s">
        <v>146</v>
      </c>
      <c r="BM166" s="204" t="s">
        <v>907</v>
      </c>
    </row>
    <row r="167" spans="1:65" s="2" customFormat="1" ht="19.5">
      <c r="A167" s="35"/>
      <c r="B167" s="36"/>
      <c r="C167" s="37"/>
      <c r="D167" s="206" t="s">
        <v>148</v>
      </c>
      <c r="E167" s="37"/>
      <c r="F167" s="207" t="s">
        <v>393</v>
      </c>
      <c r="G167" s="37"/>
      <c r="H167" s="37"/>
      <c r="I167" s="116"/>
      <c r="J167" s="37"/>
      <c r="K167" s="37"/>
      <c r="L167" s="40"/>
      <c r="M167" s="208"/>
      <c r="N167" s="209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148</v>
      </c>
      <c r="AU167" s="18" t="s">
        <v>82</v>
      </c>
    </row>
    <row r="168" spans="1:65" s="2" customFormat="1" ht="16.5" customHeight="1">
      <c r="A168" s="35"/>
      <c r="B168" s="36"/>
      <c r="C168" s="193" t="s">
        <v>228</v>
      </c>
      <c r="D168" s="193" t="s">
        <v>141</v>
      </c>
      <c r="E168" s="194" t="s">
        <v>395</v>
      </c>
      <c r="F168" s="195" t="s">
        <v>396</v>
      </c>
      <c r="G168" s="196" t="s">
        <v>156</v>
      </c>
      <c r="H168" s="197">
        <v>117.122</v>
      </c>
      <c r="I168" s="198"/>
      <c r="J168" s="199">
        <f>ROUND(I168*H168,2)</f>
        <v>0</v>
      </c>
      <c r="K168" s="195" t="s">
        <v>329</v>
      </c>
      <c r="L168" s="40"/>
      <c r="M168" s="200" t="s">
        <v>19</v>
      </c>
      <c r="N168" s="201" t="s">
        <v>44</v>
      </c>
      <c r="O168" s="65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4" t="s">
        <v>146</v>
      </c>
      <c r="AT168" s="204" t="s">
        <v>141</v>
      </c>
      <c r="AU168" s="204" t="s">
        <v>82</v>
      </c>
      <c r="AY168" s="18" t="s">
        <v>138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8" t="s">
        <v>80</v>
      </c>
      <c r="BK168" s="205">
        <f>ROUND(I168*H168,2)</f>
        <v>0</v>
      </c>
      <c r="BL168" s="18" t="s">
        <v>146</v>
      </c>
      <c r="BM168" s="204" t="s">
        <v>908</v>
      </c>
    </row>
    <row r="169" spans="1:65" s="2" customFormat="1" ht="11.25">
      <c r="A169" s="35"/>
      <c r="B169" s="36"/>
      <c r="C169" s="37"/>
      <c r="D169" s="206" t="s">
        <v>148</v>
      </c>
      <c r="E169" s="37"/>
      <c r="F169" s="207" t="s">
        <v>398</v>
      </c>
      <c r="G169" s="37"/>
      <c r="H169" s="37"/>
      <c r="I169" s="116"/>
      <c r="J169" s="37"/>
      <c r="K169" s="37"/>
      <c r="L169" s="40"/>
      <c r="M169" s="208"/>
      <c r="N169" s="209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148</v>
      </c>
      <c r="AU169" s="18" t="s">
        <v>82</v>
      </c>
    </row>
    <row r="170" spans="1:65" s="15" customFormat="1" ht="11.25">
      <c r="B170" s="243"/>
      <c r="C170" s="244"/>
      <c r="D170" s="206" t="s">
        <v>150</v>
      </c>
      <c r="E170" s="245" t="s">
        <v>19</v>
      </c>
      <c r="F170" s="246" t="s">
        <v>399</v>
      </c>
      <c r="G170" s="244"/>
      <c r="H170" s="245" t="s">
        <v>19</v>
      </c>
      <c r="I170" s="247"/>
      <c r="J170" s="244"/>
      <c r="K170" s="244"/>
      <c r="L170" s="248"/>
      <c r="M170" s="249"/>
      <c r="N170" s="250"/>
      <c r="O170" s="250"/>
      <c r="P170" s="250"/>
      <c r="Q170" s="250"/>
      <c r="R170" s="250"/>
      <c r="S170" s="250"/>
      <c r="T170" s="251"/>
      <c r="AT170" s="252" t="s">
        <v>150</v>
      </c>
      <c r="AU170" s="252" t="s">
        <v>82</v>
      </c>
      <c r="AV170" s="15" t="s">
        <v>80</v>
      </c>
      <c r="AW170" s="15" t="s">
        <v>35</v>
      </c>
      <c r="AX170" s="15" t="s">
        <v>73</v>
      </c>
      <c r="AY170" s="252" t="s">
        <v>138</v>
      </c>
    </row>
    <row r="171" spans="1:65" s="13" customFormat="1" ht="11.25">
      <c r="B171" s="210"/>
      <c r="C171" s="211"/>
      <c r="D171" s="206" t="s">
        <v>150</v>
      </c>
      <c r="E171" s="212" t="s">
        <v>19</v>
      </c>
      <c r="F171" s="213" t="s">
        <v>909</v>
      </c>
      <c r="G171" s="211"/>
      <c r="H171" s="214">
        <v>117.122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150</v>
      </c>
      <c r="AU171" s="220" t="s">
        <v>82</v>
      </c>
      <c r="AV171" s="13" t="s">
        <v>82</v>
      </c>
      <c r="AW171" s="13" t="s">
        <v>35</v>
      </c>
      <c r="AX171" s="13" t="s">
        <v>73</v>
      </c>
      <c r="AY171" s="220" t="s">
        <v>138</v>
      </c>
    </row>
    <row r="172" spans="1:65" s="14" customFormat="1" ht="11.25">
      <c r="B172" s="221"/>
      <c r="C172" s="222"/>
      <c r="D172" s="206" t="s">
        <v>150</v>
      </c>
      <c r="E172" s="223" t="s">
        <v>19</v>
      </c>
      <c r="F172" s="224" t="s">
        <v>152</v>
      </c>
      <c r="G172" s="222"/>
      <c r="H172" s="225">
        <v>117.122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150</v>
      </c>
      <c r="AU172" s="231" t="s">
        <v>82</v>
      </c>
      <c r="AV172" s="14" t="s">
        <v>146</v>
      </c>
      <c r="AW172" s="14" t="s">
        <v>35</v>
      </c>
      <c r="AX172" s="14" t="s">
        <v>80</v>
      </c>
      <c r="AY172" s="231" t="s">
        <v>138</v>
      </c>
    </row>
    <row r="173" spans="1:65" s="2" customFormat="1" ht="16.5" customHeight="1">
      <c r="A173" s="35"/>
      <c r="B173" s="36"/>
      <c r="C173" s="193" t="s">
        <v>235</v>
      </c>
      <c r="D173" s="193" t="s">
        <v>141</v>
      </c>
      <c r="E173" s="194" t="s">
        <v>401</v>
      </c>
      <c r="F173" s="195" t="s">
        <v>402</v>
      </c>
      <c r="G173" s="196" t="s">
        <v>144</v>
      </c>
      <c r="H173" s="197">
        <v>61.643000000000001</v>
      </c>
      <c r="I173" s="198"/>
      <c r="J173" s="199">
        <f>ROUND(I173*H173,2)</f>
        <v>0</v>
      </c>
      <c r="K173" s="195" t="s">
        <v>329</v>
      </c>
      <c r="L173" s="40"/>
      <c r="M173" s="200" t="s">
        <v>19</v>
      </c>
      <c r="N173" s="201" t="s">
        <v>44</v>
      </c>
      <c r="O173" s="65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4" t="s">
        <v>146</v>
      </c>
      <c r="AT173" s="204" t="s">
        <v>141</v>
      </c>
      <c r="AU173" s="204" t="s">
        <v>82</v>
      </c>
      <c r="AY173" s="18" t="s">
        <v>138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8" t="s">
        <v>80</v>
      </c>
      <c r="BK173" s="205">
        <f>ROUND(I173*H173,2)</f>
        <v>0</v>
      </c>
      <c r="BL173" s="18" t="s">
        <v>146</v>
      </c>
      <c r="BM173" s="204" t="s">
        <v>910</v>
      </c>
    </row>
    <row r="174" spans="1:65" s="2" customFormat="1" ht="11.25">
      <c r="A174" s="35"/>
      <c r="B174" s="36"/>
      <c r="C174" s="37"/>
      <c r="D174" s="206" t="s">
        <v>148</v>
      </c>
      <c r="E174" s="37"/>
      <c r="F174" s="207" t="s">
        <v>404</v>
      </c>
      <c r="G174" s="37"/>
      <c r="H174" s="37"/>
      <c r="I174" s="116"/>
      <c r="J174" s="37"/>
      <c r="K174" s="37"/>
      <c r="L174" s="40"/>
      <c r="M174" s="208"/>
      <c r="N174" s="209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148</v>
      </c>
      <c r="AU174" s="18" t="s">
        <v>82</v>
      </c>
    </row>
    <row r="175" spans="1:65" s="2" customFormat="1" ht="16.5" customHeight="1">
      <c r="A175" s="35"/>
      <c r="B175" s="36"/>
      <c r="C175" s="193" t="s">
        <v>8</v>
      </c>
      <c r="D175" s="193" t="s">
        <v>141</v>
      </c>
      <c r="E175" s="194" t="s">
        <v>911</v>
      </c>
      <c r="F175" s="195" t="s">
        <v>406</v>
      </c>
      <c r="G175" s="196" t="s">
        <v>144</v>
      </c>
      <c r="H175" s="197">
        <v>33.963000000000001</v>
      </c>
      <c r="I175" s="198"/>
      <c r="J175" s="199">
        <f>ROUND(I175*H175,2)</f>
        <v>0</v>
      </c>
      <c r="K175" s="195" t="s">
        <v>329</v>
      </c>
      <c r="L175" s="40"/>
      <c r="M175" s="200" t="s">
        <v>19</v>
      </c>
      <c r="N175" s="201" t="s">
        <v>44</v>
      </c>
      <c r="O175" s="65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4" t="s">
        <v>146</v>
      </c>
      <c r="AT175" s="204" t="s">
        <v>141</v>
      </c>
      <c r="AU175" s="204" t="s">
        <v>82</v>
      </c>
      <c r="AY175" s="18" t="s">
        <v>138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8" t="s">
        <v>80</v>
      </c>
      <c r="BK175" s="205">
        <f>ROUND(I175*H175,2)</f>
        <v>0</v>
      </c>
      <c r="BL175" s="18" t="s">
        <v>146</v>
      </c>
      <c r="BM175" s="204" t="s">
        <v>912</v>
      </c>
    </row>
    <row r="176" spans="1:65" s="2" customFormat="1" ht="19.5">
      <c r="A176" s="35"/>
      <c r="B176" s="36"/>
      <c r="C176" s="37"/>
      <c r="D176" s="206" t="s">
        <v>148</v>
      </c>
      <c r="E176" s="37"/>
      <c r="F176" s="207" t="s">
        <v>408</v>
      </c>
      <c r="G176" s="37"/>
      <c r="H176" s="37"/>
      <c r="I176" s="116"/>
      <c r="J176" s="37"/>
      <c r="K176" s="37"/>
      <c r="L176" s="40"/>
      <c r="M176" s="208"/>
      <c r="N176" s="209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148</v>
      </c>
      <c r="AU176" s="18" t="s">
        <v>82</v>
      </c>
    </row>
    <row r="177" spans="1:65" s="15" customFormat="1" ht="11.25">
      <c r="B177" s="243"/>
      <c r="C177" s="244"/>
      <c r="D177" s="206" t="s">
        <v>150</v>
      </c>
      <c r="E177" s="245" t="s">
        <v>19</v>
      </c>
      <c r="F177" s="246" t="s">
        <v>409</v>
      </c>
      <c r="G177" s="244"/>
      <c r="H177" s="245" t="s">
        <v>19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150</v>
      </c>
      <c r="AU177" s="252" t="s">
        <v>82</v>
      </c>
      <c r="AV177" s="15" t="s">
        <v>80</v>
      </c>
      <c r="AW177" s="15" t="s">
        <v>35</v>
      </c>
      <c r="AX177" s="15" t="s">
        <v>73</v>
      </c>
      <c r="AY177" s="252" t="s">
        <v>138</v>
      </c>
    </row>
    <row r="178" spans="1:65" s="13" customFormat="1" ht="11.25">
      <c r="B178" s="210"/>
      <c r="C178" s="211"/>
      <c r="D178" s="206" t="s">
        <v>150</v>
      </c>
      <c r="E178" s="212" t="s">
        <v>19</v>
      </c>
      <c r="F178" s="213" t="s">
        <v>913</v>
      </c>
      <c r="G178" s="211"/>
      <c r="H178" s="214">
        <v>33.963000000000001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150</v>
      </c>
      <c r="AU178" s="220" t="s">
        <v>82</v>
      </c>
      <c r="AV178" s="13" t="s">
        <v>82</v>
      </c>
      <c r="AW178" s="13" t="s">
        <v>35</v>
      </c>
      <c r="AX178" s="13" t="s">
        <v>73</v>
      </c>
      <c r="AY178" s="220" t="s">
        <v>138</v>
      </c>
    </row>
    <row r="179" spans="1:65" s="14" customFormat="1" ht="11.25">
      <c r="B179" s="221"/>
      <c r="C179" s="222"/>
      <c r="D179" s="206" t="s">
        <v>150</v>
      </c>
      <c r="E179" s="223" t="s">
        <v>19</v>
      </c>
      <c r="F179" s="224" t="s">
        <v>152</v>
      </c>
      <c r="G179" s="222"/>
      <c r="H179" s="225">
        <v>33.963000000000001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150</v>
      </c>
      <c r="AU179" s="231" t="s">
        <v>82</v>
      </c>
      <c r="AV179" s="14" t="s">
        <v>146</v>
      </c>
      <c r="AW179" s="14" t="s">
        <v>35</v>
      </c>
      <c r="AX179" s="14" t="s">
        <v>80</v>
      </c>
      <c r="AY179" s="231" t="s">
        <v>138</v>
      </c>
    </row>
    <row r="180" spans="1:65" s="2" customFormat="1" ht="16.5" customHeight="1">
      <c r="A180" s="35"/>
      <c r="B180" s="36"/>
      <c r="C180" s="232" t="s">
        <v>249</v>
      </c>
      <c r="D180" s="232" t="s">
        <v>153</v>
      </c>
      <c r="E180" s="233" t="s">
        <v>411</v>
      </c>
      <c r="F180" s="234" t="s">
        <v>412</v>
      </c>
      <c r="G180" s="235" t="s">
        <v>156</v>
      </c>
      <c r="H180" s="236">
        <v>57.737000000000002</v>
      </c>
      <c r="I180" s="237"/>
      <c r="J180" s="238">
        <f>ROUND(I180*H180,2)</f>
        <v>0</v>
      </c>
      <c r="K180" s="234" t="s">
        <v>329</v>
      </c>
      <c r="L180" s="239"/>
      <c r="M180" s="240" t="s">
        <v>19</v>
      </c>
      <c r="N180" s="241" t="s">
        <v>44</v>
      </c>
      <c r="O180" s="65"/>
      <c r="P180" s="202">
        <f>O180*H180</f>
        <v>0</v>
      </c>
      <c r="Q180" s="202">
        <v>1</v>
      </c>
      <c r="R180" s="202">
        <f>Q180*H180</f>
        <v>57.737000000000002</v>
      </c>
      <c r="S180" s="202">
        <v>0</v>
      </c>
      <c r="T180" s="20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157</v>
      </c>
      <c r="AT180" s="204" t="s">
        <v>153</v>
      </c>
      <c r="AU180" s="204" t="s">
        <v>82</v>
      </c>
      <c r="AY180" s="18" t="s">
        <v>138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8" t="s">
        <v>80</v>
      </c>
      <c r="BK180" s="205">
        <f>ROUND(I180*H180,2)</f>
        <v>0</v>
      </c>
      <c r="BL180" s="18" t="s">
        <v>146</v>
      </c>
      <c r="BM180" s="204" t="s">
        <v>914</v>
      </c>
    </row>
    <row r="181" spans="1:65" s="2" customFormat="1" ht="11.25">
      <c r="A181" s="35"/>
      <c r="B181" s="36"/>
      <c r="C181" s="37"/>
      <c r="D181" s="206" t="s">
        <v>148</v>
      </c>
      <c r="E181" s="37"/>
      <c r="F181" s="207" t="s">
        <v>412</v>
      </c>
      <c r="G181" s="37"/>
      <c r="H181" s="37"/>
      <c r="I181" s="116"/>
      <c r="J181" s="37"/>
      <c r="K181" s="37"/>
      <c r="L181" s="40"/>
      <c r="M181" s="208"/>
      <c r="N181" s="209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148</v>
      </c>
      <c r="AU181" s="18" t="s">
        <v>82</v>
      </c>
    </row>
    <row r="182" spans="1:65" s="13" customFormat="1" ht="11.25">
      <c r="B182" s="210"/>
      <c r="C182" s="211"/>
      <c r="D182" s="206" t="s">
        <v>150</v>
      </c>
      <c r="E182" s="212" t="s">
        <v>19</v>
      </c>
      <c r="F182" s="213" t="s">
        <v>915</v>
      </c>
      <c r="G182" s="211"/>
      <c r="H182" s="214">
        <v>57.737000000000002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150</v>
      </c>
      <c r="AU182" s="220" t="s">
        <v>82</v>
      </c>
      <c r="AV182" s="13" t="s">
        <v>82</v>
      </c>
      <c r="AW182" s="13" t="s">
        <v>35</v>
      </c>
      <c r="AX182" s="13" t="s">
        <v>73</v>
      </c>
      <c r="AY182" s="220" t="s">
        <v>138</v>
      </c>
    </row>
    <row r="183" spans="1:65" s="14" customFormat="1" ht="11.25">
      <c r="B183" s="221"/>
      <c r="C183" s="222"/>
      <c r="D183" s="206" t="s">
        <v>150</v>
      </c>
      <c r="E183" s="223" t="s">
        <v>19</v>
      </c>
      <c r="F183" s="224" t="s">
        <v>152</v>
      </c>
      <c r="G183" s="222"/>
      <c r="H183" s="225">
        <v>57.737000000000002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150</v>
      </c>
      <c r="AU183" s="231" t="s">
        <v>82</v>
      </c>
      <c r="AV183" s="14" t="s">
        <v>146</v>
      </c>
      <c r="AW183" s="14" t="s">
        <v>35</v>
      </c>
      <c r="AX183" s="14" t="s">
        <v>80</v>
      </c>
      <c r="AY183" s="231" t="s">
        <v>138</v>
      </c>
    </row>
    <row r="184" spans="1:65" s="2" customFormat="1" ht="16.5" customHeight="1">
      <c r="A184" s="35"/>
      <c r="B184" s="36"/>
      <c r="C184" s="193" t="s">
        <v>256</v>
      </c>
      <c r="D184" s="193" t="s">
        <v>141</v>
      </c>
      <c r="E184" s="194" t="s">
        <v>416</v>
      </c>
      <c r="F184" s="195" t="s">
        <v>417</v>
      </c>
      <c r="G184" s="196" t="s">
        <v>144</v>
      </c>
      <c r="H184" s="197">
        <v>5.7670000000000003</v>
      </c>
      <c r="I184" s="198"/>
      <c r="J184" s="199">
        <f>ROUND(I184*H184,2)</f>
        <v>0</v>
      </c>
      <c r="K184" s="195" t="s">
        <v>329</v>
      </c>
      <c r="L184" s="40"/>
      <c r="M184" s="200" t="s">
        <v>19</v>
      </c>
      <c r="N184" s="201" t="s">
        <v>44</v>
      </c>
      <c r="O184" s="65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4" t="s">
        <v>146</v>
      </c>
      <c r="AT184" s="204" t="s">
        <v>141</v>
      </c>
      <c r="AU184" s="204" t="s">
        <v>82</v>
      </c>
      <c r="AY184" s="18" t="s">
        <v>138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8" t="s">
        <v>80</v>
      </c>
      <c r="BK184" s="205">
        <f>ROUND(I184*H184,2)</f>
        <v>0</v>
      </c>
      <c r="BL184" s="18" t="s">
        <v>146</v>
      </c>
      <c r="BM184" s="204" t="s">
        <v>916</v>
      </c>
    </row>
    <row r="185" spans="1:65" s="2" customFormat="1" ht="11.25">
      <c r="A185" s="35"/>
      <c r="B185" s="36"/>
      <c r="C185" s="37"/>
      <c r="D185" s="206" t="s">
        <v>148</v>
      </c>
      <c r="E185" s="37"/>
      <c r="F185" s="207" t="s">
        <v>419</v>
      </c>
      <c r="G185" s="37"/>
      <c r="H185" s="37"/>
      <c r="I185" s="116"/>
      <c r="J185" s="37"/>
      <c r="K185" s="37"/>
      <c r="L185" s="40"/>
      <c r="M185" s="208"/>
      <c r="N185" s="209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148</v>
      </c>
      <c r="AU185" s="18" t="s">
        <v>82</v>
      </c>
    </row>
    <row r="186" spans="1:65" s="13" customFormat="1" ht="11.25">
      <c r="B186" s="210"/>
      <c r="C186" s="211"/>
      <c r="D186" s="206" t="s">
        <v>150</v>
      </c>
      <c r="E186" s="212" t="s">
        <v>19</v>
      </c>
      <c r="F186" s="213" t="s">
        <v>917</v>
      </c>
      <c r="G186" s="211"/>
      <c r="H186" s="214">
        <v>5.7670000000000003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150</v>
      </c>
      <c r="AU186" s="220" t="s">
        <v>82</v>
      </c>
      <c r="AV186" s="13" t="s">
        <v>82</v>
      </c>
      <c r="AW186" s="13" t="s">
        <v>35</v>
      </c>
      <c r="AX186" s="13" t="s">
        <v>73</v>
      </c>
      <c r="AY186" s="220" t="s">
        <v>138</v>
      </c>
    </row>
    <row r="187" spans="1:65" s="14" customFormat="1" ht="11.25">
      <c r="B187" s="221"/>
      <c r="C187" s="222"/>
      <c r="D187" s="206" t="s">
        <v>150</v>
      </c>
      <c r="E187" s="223" t="s">
        <v>19</v>
      </c>
      <c r="F187" s="224" t="s">
        <v>152</v>
      </c>
      <c r="G187" s="222"/>
      <c r="H187" s="225">
        <v>5.7670000000000003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150</v>
      </c>
      <c r="AU187" s="231" t="s">
        <v>82</v>
      </c>
      <c r="AV187" s="14" t="s">
        <v>146</v>
      </c>
      <c r="AW187" s="14" t="s">
        <v>35</v>
      </c>
      <c r="AX187" s="14" t="s">
        <v>80</v>
      </c>
      <c r="AY187" s="231" t="s">
        <v>138</v>
      </c>
    </row>
    <row r="188" spans="1:65" s="2" customFormat="1" ht="16.5" customHeight="1">
      <c r="A188" s="35"/>
      <c r="B188" s="36"/>
      <c r="C188" s="193" t="s">
        <v>261</v>
      </c>
      <c r="D188" s="193" t="s">
        <v>141</v>
      </c>
      <c r="E188" s="194" t="s">
        <v>421</v>
      </c>
      <c r="F188" s="195" t="s">
        <v>422</v>
      </c>
      <c r="G188" s="196" t="s">
        <v>170</v>
      </c>
      <c r="H188" s="197">
        <v>32.442</v>
      </c>
      <c r="I188" s="198"/>
      <c r="J188" s="199">
        <f>ROUND(I188*H188,2)</f>
        <v>0</v>
      </c>
      <c r="K188" s="195" t="s">
        <v>329</v>
      </c>
      <c r="L188" s="40"/>
      <c r="M188" s="200" t="s">
        <v>19</v>
      </c>
      <c r="N188" s="201" t="s">
        <v>44</v>
      </c>
      <c r="O188" s="65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4" t="s">
        <v>146</v>
      </c>
      <c r="AT188" s="204" t="s">
        <v>141</v>
      </c>
      <c r="AU188" s="204" t="s">
        <v>82</v>
      </c>
      <c r="AY188" s="18" t="s">
        <v>138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8" t="s">
        <v>80</v>
      </c>
      <c r="BK188" s="205">
        <f>ROUND(I188*H188,2)</f>
        <v>0</v>
      </c>
      <c r="BL188" s="18" t="s">
        <v>146</v>
      </c>
      <c r="BM188" s="204" t="s">
        <v>918</v>
      </c>
    </row>
    <row r="189" spans="1:65" s="2" customFormat="1" ht="11.25">
      <c r="A189" s="35"/>
      <c r="B189" s="36"/>
      <c r="C189" s="37"/>
      <c r="D189" s="206" t="s">
        <v>148</v>
      </c>
      <c r="E189" s="37"/>
      <c r="F189" s="207" t="s">
        <v>424</v>
      </c>
      <c r="G189" s="37"/>
      <c r="H189" s="37"/>
      <c r="I189" s="116"/>
      <c r="J189" s="37"/>
      <c r="K189" s="37"/>
      <c r="L189" s="40"/>
      <c r="M189" s="208"/>
      <c r="N189" s="209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148</v>
      </c>
      <c r="AU189" s="18" t="s">
        <v>82</v>
      </c>
    </row>
    <row r="190" spans="1:65" s="15" customFormat="1" ht="11.25">
      <c r="B190" s="243"/>
      <c r="C190" s="244"/>
      <c r="D190" s="206" t="s">
        <v>150</v>
      </c>
      <c r="E190" s="245" t="s">
        <v>19</v>
      </c>
      <c r="F190" s="246" t="s">
        <v>772</v>
      </c>
      <c r="G190" s="244"/>
      <c r="H190" s="245" t="s">
        <v>19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1"/>
      <c r="AT190" s="252" t="s">
        <v>150</v>
      </c>
      <c r="AU190" s="252" t="s">
        <v>82</v>
      </c>
      <c r="AV190" s="15" t="s">
        <v>80</v>
      </c>
      <c r="AW190" s="15" t="s">
        <v>35</v>
      </c>
      <c r="AX190" s="15" t="s">
        <v>73</v>
      </c>
      <c r="AY190" s="252" t="s">
        <v>138</v>
      </c>
    </row>
    <row r="191" spans="1:65" s="13" customFormat="1" ht="11.25">
      <c r="B191" s="210"/>
      <c r="C191" s="211"/>
      <c r="D191" s="206" t="s">
        <v>150</v>
      </c>
      <c r="E191" s="212" t="s">
        <v>19</v>
      </c>
      <c r="F191" s="213" t="s">
        <v>894</v>
      </c>
      <c r="G191" s="211"/>
      <c r="H191" s="214">
        <v>30.8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150</v>
      </c>
      <c r="AU191" s="220" t="s">
        <v>82</v>
      </c>
      <c r="AV191" s="13" t="s">
        <v>82</v>
      </c>
      <c r="AW191" s="13" t="s">
        <v>35</v>
      </c>
      <c r="AX191" s="13" t="s">
        <v>73</v>
      </c>
      <c r="AY191" s="220" t="s">
        <v>138</v>
      </c>
    </row>
    <row r="192" spans="1:65" s="15" customFormat="1" ht="11.25">
      <c r="B192" s="243"/>
      <c r="C192" s="244"/>
      <c r="D192" s="206" t="s">
        <v>150</v>
      </c>
      <c r="E192" s="245" t="s">
        <v>19</v>
      </c>
      <c r="F192" s="246" t="s">
        <v>427</v>
      </c>
      <c r="G192" s="244"/>
      <c r="H192" s="245" t="s">
        <v>19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1"/>
      <c r="AT192" s="252" t="s">
        <v>150</v>
      </c>
      <c r="AU192" s="252" t="s">
        <v>82</v>
      </c>
      <c r="AV192" s="15" t="s">
        <v>80</v>
      </c>
      <c r="AW192" s="15" t="s">
        <v>35</v>
      </c>
      <c r="AX192" s="15" t="s">
        <v>73</v>
      </c>
      <c r="AY192" s="252" t="s">
        <v>138</v>
      </c>
    </row>
    <row r="193" spans="1:65" s="13" customFormat="1" ht="11.25">
      <c r="B193" s="210"/>
      <c r="C193" s="211"/>
      <c r="D193" s="206" t="s">
        <v>150</v>
      </c>
      <c r="E193" s="212" t="s">
        <v>19</v>
      </c>
      <c r="F193" s="213" t="s">
        <v>919</v>
      </c>
      <c r="G193" s="211"/>
      <c r="H193" s="214">
        <v>1.6419999999999999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150</v>
      </c>
      <c r="AU193" s="220" t="s">
        <v>82</v>
      </c>
      <c r="AV193" s="13" t="s">
        <v>82</v>
      </c>
      <c r="AW193" s="13" t="s">
        <v>35</v>
      </c>
      <c r="AX193" s="13" t="s">
        <v>73</v>
      </c>
      <c r="AY193" s="220" t="s">
        <v>138</v>
      </c>
    </row>
    <row r="194" spans="1:65" s="14" customFormat="1" ht="11.25">
      <c r="B194" s="221"/>
      <c r="C194" s="222"/>
      <c r="D194" s="206" t="s">
        <v>150</v>
      </c>
      <c r="E194" s="223" t="s">
        <v>19</v>
      </c>
      <c r="F194" s="224" t="s">
        <v>152</v>
      </c>
      <c r="G194" s="222"/>
      <c r="H194" s="225">
        <v>32.442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150</v>
      </c>
      <c r="AU194" s="231" t="s">
        <v>82</v>
      </c>
      <c r="AV194" s="14" t="s">
        <v>146</v>
      </c>
      <c r="AW194" s="14" t="s">
        <v>35</v>
      </c>
      <c r="AX194" s="14" t="s">
        <v>80</v>
      </c>
      <c r="AY194" s="231" t="s">
        <v>138</v>
      </c>
    </row>
    <row r="195" spans="1:65" s="2" customFormat="1" ht="16.5" customHeight="1">
      <c r="A195" s="35"/>
      <c r="B195" s="36"/>
      <c r="C195" s="193" t="s">
        <v>268</v>
      </c>
      <c r="D195" s="193" t="s">
        <v>141</v>
      </c>
      <c r="E195" s="194" t="s">
        <v>429</v>
      </c>
      <c r="F195" s="195" t="s">
        <v>430</v>
      </c>
      <c r="G195" s="196" t="s">
        <v>170</v>
      </c>
      <c r="H195" s="197">
        <v>30.8</v>
      </c>
      <c r="I195" s="198"/>
      <c r="J195" s="199">
        <f>ROUND(I195*H195,2)</f>
        <v>0</v>
      </c>
      <c r="K195" s="195" t="s">
        <v>329</v>
      </c>
      <c r="L195" s="40"/>
      <c r="M195" s="200" t="s">
        <v>19</v>
      </c>
      <c r="N195" s="201" t="s">
        <v>44</v>
      </c>
      <c r="O195" s="65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4" t="s">
        <v>146</v>
      </c>
      <c r="AT195" s="204" t="s">
        <v>141</v>
      </c>
      <c r="AU195" s="204" t="s">
        <v>82</v>
      </c>
      <c r="AY195" s="18" t="s">
        <v>138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8" t="s">
        <v>80</v>
      </c>
      <c r="BK195" s="205">
        <f>ROUND(I195*H195,2)</f>
        <v>0</v>
      </c>
      <c r="BL195" s="18" t="s">
        <v>146</v>
      </c>
      <c r="BM195" s="204" t="s">
        <v>920</v>
      </c>
    </row>
    <row r="196" spans="1:65" s="2" customFormat="1" ht="11.25">
      <c r="A196" s="35"/>
      <c r="B196" s="36"/>
      <c r="C196" s="37"/>
      <c r="D196" s="206" t="s">
        <v>148</v>
      </c>
      <c r="E196" s="37"/>
      <c r="F196" s="207" t="s">
        <v>432</v>
      </c>
      <c r="G196" s="37"/>
      <c r="H196" s="37"/>
      <c r="I196" s="116"/>
      <c r="J196" s="37"/>
      <c r="K196" s="37"/>
      <c r="L196" s="40"/>
      <c r="M196" s="208"/>
      <c r="N196" s="209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148</v>
      </c>
      <c r="AU196" s="18" t="s">
        <v>82</v>
      </c>
    </row>
    <row r="197" spans="1:65" s="2" customFormat="1" ht="16.5" customHeight="1">
      <c r="A197" s="35"/>
      <c r="B197" s="36"/>
      <c r="C197" s="232" t="s">
        <v>278</v>
      </c>
      <c r="D197" s="232" t="s">
        <v>153</v>
      </c>
      <c r="E197" s="233" t="s">
        <v>921</v>
      </c>
      <c r="F197" s="234" t="s">
        <v>922</v>
      </c>
      <c r="G197" s="235" t="s">
        <v>435</v>
      </c>
      <c r="H197" s="236">
        <v>1.0780000000000001</v>
      </c>
      <c r="I197" s="237"/>
      <c r="J197" s="238">
        <f>ROUND(I197*H197,2)</f>
        <v>0</v>
      </c>
      <c r="K197" s="234" t="s">
        <v>329</v>
      </c>
      <c r="L197" s="239"/>
      <c r="M197" s="240" t="s">
        <v>19</v>
      </c>
      <c r="N197" s="241" t="s">
        <v>44</v>
      </c>
      <c r="O197" s="65"/>
      <c r="P197" s="202">
        <f>O197*H197</f>
        <v>0</v>
      </c>
      <c r="Q197" s="202">
        <v>1E-3</v>
      </c>
      <c r="R197" s="202">
        <f>Q197*H197</f>
        <v>1.0780000000000002E-3</v>
      </c>
      <c r="S197" s="202">
        <v>0</v>
      </c>
      <c r="T197" s="20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4" t="s">
        <v>157</v>
      </c>
      <c r="AT197" s="204" t="s">
        <v>153</v>
      </c>
      <c r="AU197" s="204" t="s">
        <v>82</v>
      </c>
      <c r="AY197" s="18" t="s">
        <v>138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8" t="s">
        <v>80</v>
      </c>
      <c r="BK197" s="205">
        <f>ROUND(I197*H197,2)</f>
        <v>0</v>
      </c>
      <c r="BL197" s="18" t="s">
        <v>146</v>
      </c>
      <c r="BM197" s="204" t="s">
        <v>923</v>
      </c>
    </row>
    <row r="198" spans="1:65" s="2" customFormat="1" ht="11.25">
      <c r="A198" s="35"/>
      <c r="B198" s="36"/>
      <c r="C198" s="37"/>
      <c r="D198" s="206" t="s">
        <v>148</v>
      </c>
      <c r="E198" s="37"/>
      <c r="F198" s="207" t="s">
        <v>922</v>
      </c>
      <c r="G198" s="37"/>
      <c r="H198" s="37"/>
      <c r="I198" s="116"/>
      <c r="J198" s="37"/>
      <c r="K198" s="37"/>
      <c r="L198" s="40"/>
      <c r="M198" s="208"/>
      <c r="N198" s="209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148</v>
      </c>
      <c r="AU198" s="18" t="s">
        <v>82</v>
      </c>
    </row>
    <row r="199" spans="1:65" s="13" customFormat="1" ht="11.25">
      <c r="B199" s="210"/>
      <c r="C199" s="211"/>
      <c r="D199" s="206" t="s">
        <v>150</v>
      </c>
      <c r="E199" s="212" t="s">
        <v>19</v>
      </c>
      <c r="F199" s="213" t="s">
        <v>924</v>
      </c>
      <c r="G199" s="211"/>
      <c r="H199" s="214">
        <v>1.0780000000000001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150</v>
      </c>
      <c r="AU199" s="220" t="s">
        <v>82</v>
      </c>
      <c r="AV199" s="13" t="s">
        <v>82</v>
      </c>
      <c r="AW199" s="13" t="s">
        <v>35</v>
      </c>
      <c r="AX199" s="13" t="s">
        <v>73</v>
      </c>
      <c r="AY199" s="220" t="s">
        <v>138</v>
      </c>
    </row>
    <row r="200" spans="1:65" s="14" customFormat="1" ht="11.25">
      <c r="B200" s="221"/>
      <c r="C200" s="222"/>
      <c r="D200" s="206" t="s">
        <v>150</v>
      </c>
      <c r="E200" s="223" t="s">
        <v>19</v>
      </c>
      <c r="F200" s="224" t="s">
        <v>152</v>
      </c>
      <c r="G200" s="222"/>
      <c r="H200" s="225">
        <v>1.0780000000000001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150</v>
      </c>
      <c r="AU200" s="231" t="s">
        <v>82</v>
      </c>
      <c r="AV200" s="14" t="s">
        <v>146</v>
      </c>
      <c r="AW200" s="14" t="s">
        <v>35</v>
      </c>
      <c r="AX200" s="14" t="s">
        <v>80</v>
      </c>
      <c r="AY200" s="231" t="s">
        <v>138</v>
      </c>
    </row>
    <row r="201" spans="1:65" s="12" customFormat="1" ht="22.9" customHeight="1">
      <c r="B201" s="177"/>
      <c r="C201" s="178"/>
      <c r="D201" s="179" t="s">
        <v>72</v>
      </c>
      <c r="E201" s="191" t="s">
        <v>82</v>
      </c>
      <c r="F201" s="191" t="s">
        <v>450</v>
      </c>
      <c r="G201" s="178"/>
      <c r="H201" s="178"/>
      <c r="I201" s="181"/>
      <c r="J201" s="192">
        <f>BK201</f>
        <v>0</v>
      </c>
      <c r="K201" s="178"/>
      <c r="L201" s="183"/>
      <c r="M201" s="184"/>
      <c r="N201" s="185"/>
      <c r="O201" s="185"/>
      <c r="P201" s="186">
        <f>SUM(P202:P243)</f>
        <v>0</v>
      </c>
      <c r="Q201" s="185"/>
      <c r="R201" s="186">
        <f>SUM(R202:R243)</f>
        <v>0.65171049999999997</v>
      </c>
      <c r="S201" s="185"/>
      <c r="T201" s="187">
        <f>SUM(T202:T243)</f>
        <v>0</v>
      </c>
      <c r="AR201" s="188" t="s">
        <v>80</v>
      </c>
      <c r="AT201" s="189" t="s">
        <v>72</v>
      </c>
      <c r="AU201" s="189" t="s">
        <v>80</v>
      </c>
      <c r="AY201" s="188" t="s">
        <v>138</v>
      </c>
      <c r="BK201" s="190">
        <f>SUM(BK202:BK243)</f>
        <v>0</v>
      </c>
    </row>
    <row r="202" spans="1:65" s="2" customFormat="1" ht="16.5" customHeight="1">
      <c r="A202" s="35"/>
      <c r="B202" s="36"/>
      <c r="C202" s="193" t="s">
        <v>7</v>
      </c>
      <c r="D202" s="193" t="s">
        <v>141</v>
      </c>
      <c r="E202" s="194" t="s">
        <v>451</v>
      </c>
      <c r="F202" s="195" t="s">
        <v>452</v>
      </c>
      <c r="G202" s="196" t="s">
        <v>144</v>
      </c>
      <c r="H202" s="197">
        <v>3.06</v>
      </c>
      <c r="I202" s="198"/>
      <c r="J202" s="199">
        <f>ROUND(I202*H202,2)</f>
        <v>0</v>
      </c>
      <c r="K202" s="195" t="s">
        <v>329</v>
      </c>
      <c r="L202" s="40"/>
      <c r="M202" s="200" t="s">
        <v>19</v>
      </c>
      <c r="N202" s="201" t="s">
        <v>44</v>
      </c>
      <c r="O202" s="65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4" t="s">
        <v>146</v>
      </c>
      <c r="AT202" s="204" t="s">
        <v>141</v>
      </c>
      <c r="AU202" s="204" t="s">
        <v>82</v>
      </c>
      <c r="AY202" s="18" t="s">
        <v>138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8" t="s">
        <v>80</v>
      </c>
      <c r="BK202" s="205">
        <f>ROUND(I202*H202,2)</f>
        <v>0</v>
      </c>
      <c r="BL202" s="18" t="s">
        <v>146</v>
      </c>
      <c r="BM202" s="204" t="s">
        <v>925</v>
      </c>
    </row>
    <row r="203" spans="1:65" s="2" customFormat="1" ht="11.25">
      <c r="A203" s="35"/>
      <c r="B203" s="36"/>
      <c r="C203" s="37"/>
      <c r="D203" s="206" t="s">
        <v>148</v>
      </c>
      <c r="E203" s="37"/>
      <c r="F203" s="207" t="s">
        <v>454</v>
      </c>
      <c r="G203" s="37"/>
      <c r="H203" s="37"/>
      <c r="I203" s="116"/>
      <c r="J203" s="37"/>
      <c r="K203" s="37"/>
      <c r="L203" s="40"/>
      <c r="M203" s="208"/>
      <c r="N203" s="209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148</v>
      </c>
      <c r="AU203" s="18" t="s">
        <v>82</v>
      </c>
    </row>
    <row r="204" spans="1:65" s="15" customFormat="1" ht="11.25">
      <c r="B204" s="243"/>
      <c r="C204" s="244"/>
      <c r="D204" s="206" t="s">
        <v>150</v>
      </c>
      <c r="E204" s="245" t="s">
        <v>19</v>
      </c>
      <c r="F204" s="246" t="s">
        <v>455</v>
      </c>
      <c r="G204" s="244"/>
      <c r="H204" s="245" t="s">
        <v>19</v>
      </c>
      <c r="I204" s="247"/>
      <c r="J204" s="244"/>
      <c r="K204" s="244"/>
      <c r="L204" s="248"/>
      <c r="M204" s="249"/>
      <c r="N204" s="250"/>
      <c r="O204" s="250"/>
      <c r="P204" s="250"/>
      <c r="Q204" s="250"/>
      <c r="R204" s="250"/>
      <c r="S204" s="250"/>
      <c r="T204" s="251"/>
      <c r="AT204" s="252" t="s">
        <v>150</v>
      </c>
      <c r="AU204" s="252" t="s">
        <v>82</v>
      </c>
      <c r="AV204" s="15" t="s">
        <v>80</v>
      </c>
      <c r="AW204" s="15" t="s">
        <v>35</v>
      </c>
      <c r="AX204" s="15" t="s">
        <v>73</v>
      </c>
      <c r="AY204" s="252" t="s">
        <v>138</v>
      </c>
    </row>
    <row r="205" spans="1:65" s="13" customFormat="1" ht="11.25">
      <c r="B205" s="210"/>
      <c r="C205" s="211"/>
      <c r="D205" s="206" t="s">
        <v>150</v>
      </c>
      <c r="E205" s="212" t="s">
        <v>19</v>
      </c>
      <c r="F205" s="213" t="s">
        <v>781</v>
      </c>
      <c r="G205" s="211"/>
      <c r="H205" s="214">
        <v>3.06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150</v>
      </c>
      <c r="AU205" s="220" t="s">
        <v>82</v>
      </c>
      <c r="AV205" s="13" t="s">
        <v>82</v>
      </c>
      <c r="AW205" s="13" t="s">
        <v>35</v>
      </c>
      <c r="AX205" s="13" t="s">
        <v>73</v>
      </c>
      <c r="AY205" s="220" t="s">
        <v>138</v>
      </c>
    </row>
    <row r="206" spans="1:65" s="14" customFormat="1" ht="11.25">
      <c r="B206" s="221"/>
      <c r="C206" s="222"/>
      <c r="D206" s="206" t="s">
        <v>150</v>
      </c>
      <c r="E206" s="223" t="s">
        <v>19</v>
      </c>
      <c r="F206" s="224" t="s">
        <v>152</v>
      </c>
      <c r="G206" s="222"/>
      <c r="H206" s="225">
        <v>3.06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150</v>
      </c>
      <c r="AU206" s="231" t="s">
        <v>82</v>
      </c>
      <c r="AV206" s="14" t="s">
        <v>146</v>
      </c>
      <c r="AW206" s="14" t="s">
        <v>35</v>
      </c>
      <c r="AX206" s="14" t="s">
        <v>80</v>
      </c>
      <c r="AY206" s="231" t="s">
        <v>138</v>
      </c>
    </row>
    <row r="207" spans="1:65" s="2" customFormat="1" ht="16.5" customHeight="1">
      <c r="A207" s="35"/>
      <c r="B207" s="36"/>
      <c r="C207" s="193" t="s">
        <v>292</v>
      </c>
      <c r="D207" s="193" t="s">
        <v>141</v>
      </c>
      <c r="E207" s="194" t="s">
        <v>457</v>
      </c>
      <c r="F207" s="195" t="s">
        <v>458</v>
      </c>
      <c r="G207" s="196" t="s">
        <v>144</v>
      </c>
      <c r="H207" s="197">
        <v>7.88</v>
      </c>
      <c r="I207" s="198"/>
      <c r="J207" s="199">
        <f>ROUND(I207*H207,2)</f>
        <v>0</v>
      </c>
      <c r="K207" s="195" t="s">
        <v>329</v>
      </c>
      <c r="L207" s="40"/>
      <c r="M207" s="200" t="s">
        <v>19</v>
      </c>
      <c r="N207" s="201" t="s">
        <v>44</v>
      </c>
      <c r="O207" s="65"/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4" t="s">
        <v>146</v>
      </c>
      <c r="AT207" s="204" t="s">
        <v>141</v>
      </c>
      <c r="AU207" s="204" t="s">
        <v>82</v>
      </c>
      <c r="AY207" s="18" t="s">
        <v>138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8" t="s">
        <v>80</v>
      </c>
      <c r="BK207" s="205">
        <f>ROUND(I207*H207,2)</f>
        <v>0</v>
      </c>
      <c r="BL207" s="18" t="s">
        <v>146</v>
      </c>
      <c r="BM207" s="204" t="s">
        <v>926</v>
      </c>
    </row>
    <row r="208" spans="1:65" s="2" customFormat="1" ht="11.25">
      <c r="A208" s="35"/>
      <c r="B208" s="36"/>
      <c r="C208" s="37"/>
      <c r="D208" s="206" t="s">
        <v>148</v>
      </c>
      <c r="E208" s="37"/>
      <c r="F208" s="207" t="s">
        <v>460</v>
      </c>
      <c r="G208" s="37"/>
      <c r="H208" s="37"/>
      <c r="I208" s="116"/>
      <c r="J208" s="37"/>
      <c r="K208" s="37"/>
      <c r="L208" s="40"/>
      <c r="M208" s="208"/>
      <c r="N208" s="209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148</v>
      </c>
      <c r="AU208" s="18" t="s">
        <v>82</v>
      </c>
    </row>
    <row r="209" spans="1:65" s="15" customFormat="1" ht="11.25">
      <c r="B209" s="243"/>
      <c r="C209" s="244"/>
      <c r="D209" s="206" t="s">
        <v>150</v>
      </c>
      <c r="E209" s="245" t="s">
        <v>19</v>
      </c>
      <c r="F209" s="246" t="s">
        <v>461</v>
      </c>
      <c r="G209" s="244"/>
      <c r="H209" s="245" t="s">
        <v>19</v>
      </c>
      <c r="I209" s="247"/>
      <c r="J209" s="244"/>
      <c r="K209" s="244"/>
      <c r="L209" s="248"/>
      <c r="M209" s="249"/>
      <c r="N209" s="250"/>
      <c r="O209" s="250"/>
      <c r="P209" s="250"/>
      <c r="Q209" s="250"/>
      <c r="R209" s="250"/>
      <c r="S209" s="250"/>
      <c r="T209" s="251"/>
      <c r="AT209" s="252" t="s">
        <v>150</v>
      </c>
      <c r="AU209" s="252" t="s">
        <v>82</v>
      </c>
      <c r="AV209" s="15" t="s">
        <v>80</v>
      </c>
      <c r="AW209" s="15" t="s">
        <v>35</v>
      </c>
      <c r="AX209" s="15" t="s">
        <v>73</v>
      </c>
      <c r="AY209" s="252" t="s">
        <v>138</v>
      </c>
    </row>
    <row r="210" spans="1:65" s="13" customFormat="1" ht="11.25">
      <c r="B210" s="210"/>
      <c r="C210" s="211"/>
      <c r="D210" s="206" t="s">
        <v>150</v>
      </c>
      <c r="E210" s="212" t="s">
        <v>19</v>
      </c>
      <c r="F210" s="213" t="s">
        <v>927</v>
      </c>
      <c r="G210" s="211"/>
      <c r="H210" s="214">
        <v>7.88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150</v>
      </c>
      <c r="AU210" s="220" t="s">
        <v>82</v>
      </c>
      <c r="AV210" s="13" t="s">
        <v>82</v>
      </c>
      <c r="AW210" s="13" t="s">
        <v>35</v>
      </c>
      <c r="AX210" s="13" t="s">
        <v>73</v>
      </c>
      <c r="AY210" s="220" t="s">
        <v>138</v>
      </c>
    </row>
    <row r="211" spans="1:65" s="14" customFormat="1" ht="11.25">
      <c r="B211" s="221"/>
      <c r="C211" s="222"/>
      <c r="D211" s="206" t="s">
        <v>150</v>
      </c>
      <c r="E211" s="223" t="s">
        <v>19</v>
      </c>
      <c r="F211" s="224" t="s">
        <v>152</v>
      </c>
      <c r="G211" s="222"/>
      <c r="H211" s="225">
        <v>7.88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150</v>
      </c>
      <c r="AU211" s="231" t="s">
        <v>82</v>
      </c>
      <c r="AV211" s="14" t="s">
        <v>146</v>
      </c>
      <c r="AW211" s="14" t="s">
        <v>35</v>
      </c>
      <c r="AX211" s="14" t="s">
        <v>80</v>
      </c>
      <c r="AY211" s="231" t="s">
        <v>138</v>
      </c>
    </row>
    <row r="212" spans="1:65" s="2" customFormat="1" ht="16.5" customHeight="1">
      <c r="A212" s="35"/>
      <c r="B212" s="36"/>
      <c r="C212" s="193" t="s">
        <v>301</v>
      </c>
      <c r="D212" s="193" t="s">
        <v>141</v>
      </c>
      <c r="E212" s="194" t="s">
        <v>464</v>
      </c>
      <c r="F212" s="195" t="s">
        <v>465</v>
      </c>
      <c r="G212" s="196" t="s">
        <v>170</v>
      </c>
      <c r="H212" s="197">
        <v>12.28</v>
      </c>
      <c r="I212" s="198"/>
      <c r="J212" s="199">
        <f>ROUND(I212*H212,2)</f>
        <v>0</v>
      </c>
      <c r="K212" s="195" t="s">
        <v>329</v>
      </c>
      <c r="L212" s="40"/>
      <c r="M212" s="200" t="s">
        <v>19</v>
      </c>
      <c r="N212" s="201" t="s">
        <v>44</v>
      </c>
      <c r="O212" s="65"/>
      <c r="P212" s="202">
        <f>O212*H212</f>
        <v>0</v>
      </c>
      <c r="Q212" s="202">
        <v>1.4400000000000001E-3</v>
      </c>
      <c r="R212" s="202">
        <f>Q212*H212</f>
        <v>1.76832E-2</v>
      </c>
      <c r="S212" s="202">
        <v>0</v>
      </c>
      <c r="T212" s="20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4" t="s">
        <v>146</v>
      </c>
      <c r="AT212" s="204" t="s">
        <v>141</v>
      </c>
      <c r="AU212" s="204" t="s">
        <v>82</v>
      </c>
      <c r="AY212" s="18" t="s">
        <v>138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8" t="s">
        <v>80</v>
      </c>
      <c r="BK212" s="205">
        <f>ROUND(I212*H212,2)</f>
        <v>0</v>
      </c>
      <c r="BL212" s="18" t="s">
        <v>146</v>
      </c>
      <c r="BM212" s="204" t="s">
        <v>928</v>
      </c>
    </row>
    <row r="213" spans="1:65" s="2" customFormat="1" ht="11.25">
      <c r="A213" s="35"/>
      <c r="B213" s="36"/>
      <c r="C213" s="37"/>
      <c r="D213" s="206" t="s">
        <v>148</v>
      </c>
      <c r="E213" s="37"/>
      <c r="F213" s="207" t="s">
        <v>467</v>
      </c>
      <c r="G213" s="37"/>
      <c r="H213" s="37"/>
      <c r="I213" s="116"/>
      <c r="J213" s="37"/>
      <c r="K213" s="37"/>
      <c r="L213" s="40"/>
      <c r="M213" s="208"/>
      <c r="N213" s="209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148</v>
      </c>
      <c r="AU213" s="18" t="s">
        <v>82</v>
      </c>
    </row>
    <row r="214" spans="1:65" s="15" customFormat="1" ht="11.25">
      <c r="B214" s="243"/>
      <c r="C214" s="244"/>
      <c r="D214" s="206" t="s">
        <v>150</v>
      </c>
      <c r="E214" s="245" t="s">
        <v>19</v>
      </c>
      <c r="F214" s="246" t="s">
        <v>465</v>
      </c>
      <c r="G214" s="244"/>
      <c r="H214" s="245" t="s">
        <v>19</v>
      </c>
      <c r="I214" s="247"/>
      <c r="J214" s="244"/>
      <c r="K214" s="244"/>
      <c r="L214" s="248"/>
      <c r="M214" s="249"/>
      <c r="N214" s="250"/>
      <c r="O214" s="250"/>
      <c r="P214" s="250"/>
      <c r="Q214" s="250"/>
      <c r="R214" s="250"/>
      <c r="S214" s="250"/>
      <c r="T214" s="251"/>
      <c r="AT214" s="252" t="s">
        <v>150</v>
      </c>
      <c r="AU214" s="252" t="s">
        <v>82</v>
      </c>
      <c r="AV214" s="15" t="s">
        <v>80</v>
      </c>
      <c r="AW214" s="15" t="s">
        <v>35</v>
      </c>
      <c r="AX214" s="15" t="s">
        <v>73</v>
      </c>
      <c r="AY214" s="252" t="s">
        <v>138</v>
      </c>
    </row>
    <row r="215" spans="1:65" s="13" customFormat="1" ht="11.25">
      <c r="B215" s="210"/>
      <c r="C215" s="211"/>
      <c r="D215" s="206" t="s">
        <v>150</v>
      </c>
      <c r="E215" s="212" t="s">
        <v>19</v>
      </c>
      <c r="F215" s="213" t="s">
        <v>929</v>
      </c>
      <c r="G215" s="211"/>
      <c r="H215" s="214">
        <v>12.28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150</v>
      </c>
      <c r="AU215" s="220" t="s">
        <v>82</v>
      </c>
      <c r="AV215" s="13" t="s">
        <v>82</v>
      </c>
      <c r="AW215" s="13" t="s">
        <v>35</v>
      </c>
      <c r="AX215" s="13" t="s">
        <v>73</v>
      </c>
      <c r="AY215" s="220" t="s">
        <v>138</v>
      </c>
    </row>
    <row r="216" spans="1:65" s="14" customFormat="1" ht="11.25">
      <c r="B216" s="221"/>
      <c r="C216" s="222"/>
      <c r="D216" s="206" t="s">
        <v>150</v>
      </c>
      <c r="E216" s="223" t="s">
        <v>19</v>
      </c>
      <c r="F216" s="224" t="s">
        <v>152</v>
      </c>
      <c r="G216" s="222"/>
      <c r="H216" s="225">
        <v>12.28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150</v>
      </c>
      <c r="AU216" s="231" t="s">
        <v>82</v>
      </c>
      <c r="AV216" s="14" t="s">
        <v>146</v>
      </c>
      <c r="AW216" s="14" t="s">
        <v>35</v>
      </c>
      <c r="AX216" s="14" t="s">
        <v>80</v>
      </c>
      <c r="AY216" s="231" t="s">
        <v>138</v>
      </c>
    </row>
    <row r="217" spans="1:65" s="2" customFormat="1" ht="16.5" customHeight="1">
      <c r="A217" s="35"/>
      <c r="B217" s="36"/>
      <c r="C217" s="193" t="s">
        <v>307</v>
      </c>
      <c r="D217" s="193" t="s">
        <v>141</v>
      </c>
      <c r="E217" s="194" t="s">
        <v>470</v>
      </c>
      <c r="F217" s="195" t="s">
        <v>471</v>
      </c>
      <c r="G217" s="196" t="s">
        <v>170</v>
      </c>
      <c r="H217" s="197">
        <v>12.28</v>
      </c>
      <c r="I217" s="198"/>
      <c r="J217" s="199">
        <f>ROUND(I217*H217,2)</f>
        <v>0</v>
      </c>
      <c r="K217" s="195" t="s">
        <v>329</v>
      </c>
      <c r="L217" s="40"/>
      <c r="M217" s="200" t="s">
        <v>19</v>
      </c>
      <c r="N217" s="201" t="s">
        <v>44</v>
      </c>
      <c r="O217" s="65"/>
      <c r="P217" s="202">
        <f>O217*H217</f>
        <v>0</v>
      </c>
      <c r="Q217" s="202">
        <v>4.0000000000000003E-5</v>
      </c>
      <c r="R217" s="202">
        <f>Q217*H217</f>
        <v>4.9120000000000001E-4</v>
      </c>
      <c r="S217" s="202">
        <v>0</v>
      </c>
      <c r="T217" s="20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4" t="s">
        <v>146</v>
      </c>
      <c r="AT217" s="204" t="s">
        <v>141</v>
      </c>
      <c r="AU217" s="204" t="s">
        <v>82</v>
      </c>
      <c r="AY217" s="18" t="s">
        <v>138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8" t="s">
        <v>80</v>
      </c>
      <c r="BK217" s="205">
        <f>ROUND(I217*H217,2)</f>
        <v>0</v>
      </c>
      <c r="BL217" s="18" t="s">
        <v>146</v>
      </c>
      <c r="BM217" s="204" t="s">
        <v>930</v>
      </c>
    </row>
    <row r="218" spans="1:65" s="2" customFormat="1" ht="11.25">
      <c r="A218" s="35"/>
      <c r="B218" s="36"/>
      <c r="C218" s="37"/>
      <c r="D218" s="206" t="s">
        <v>148</v>
      </c>
      <c r="E218" s="37"/>
      <c r="F218" s="207" t="s">
        <v>473</v>
      </c>
      <c r="G218" s="37"/>
      <c r="H218" s="37"/>
      <c r="I218" s="116"/>
      <c r="J218" s="37"/>
      <c r="K218" s="37"/>
      <c r="L218" s="40"/>
      <c r="M218" s="208"/>
      <c r="N218" s="209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148</v>
      </c>
      <c r="AU218" s="18" t="s">
        <v>82</v>
      </c>
    </row>
    <row r="219" spans="1:65" s="15" customFormat="1" ht="11.25">
      <c r="B219" s="243"/>
      <c r="C219" s="244"/>
      <c r="D219" s="206" t="s">
        <v>150</v>
      </c>
      <c r="E219" s="245" t="s">
        <v>19</v>
      </c>
      <c r="F219" s="246" t="s">
        <v>471</v>
      </c>
      <c r="G219" s="244"/>
      <c r="H219" s="245" t="s">
        <v>19</v>
      </c>
      <c r="I219" s="247"/>
      <c r="J219" s="244"/>
      <c r="K219" s="244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150</v>
      </c>
      <c r="AU219" s="252" t="s">
        <v>82</v>
      </c>
      <c r="AV219" s="15" t="s">
        <v>80</v>
      </c>
      <c r="AW219" s="15" t="s">
        <v>35</v>
      </c>
      <c r="AX219" s="15" t="s">
        <v>73</v>
      </c>
      <c r="AY219" s="252" t="s">
        <v>138</v>
      </c>
    </row>
    <row r="220" spans="1:65" s="13" customFormat="1" ht="11.25">
      <c r="B220" s="210"/>
      <c r="C220" s="211"/>
      <c r="D220" s="206" t="s">
        <v>150</v>
      </c>
      <c r="E220" s="212" t="s">
        <v>19</v>
      </c>
      <c r="F220" s="213" t="s">
        <v>929</v>
      </c>
      <c r="G220" s="211"/>
      <c r="H220" s="214">
        <v>12.28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150</v>
      </c>
      <c r="AU220" s="220" t="s">
        <v>82</v>
      </c>
      <c r="AV220" s="13" t="s">
        <v>82</v>
      </c>
      <c r="AW220" s="13" t="s">
        <v>35</v>
      </c>
      <c r="AX220" s="13" t="s">
        <v>73</v>
      </c>
      <c r="AY220" s="220" t="s">
        <v>138</v>
      </c>
    </row>
    <row r="221" spans="1:65" s="14" customFormat="1" ht="11.25">
      <c r="B221" s="221"/>
      <c r="C221" s="222"/>
      <c r="D221" s="206" t="s">
        <v>150</v>
      </c>
      <c r="E221" s="223" t="s">
        <v>19</v>
      </c>
      <c r="F221" s="224" t="s">
        <v>152</v>
      </c>
      <c r="G221" s="222"/>
      <c r="H221" s="225">
        <v>12.28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150</v>
      </c>
      <c r="AU221" s="231" t="s">
        <v>82</v>
      </c>
      <c r="AV221" s="14" t="s">
        <v>146</v>
      </c>
      <c r="AW221" s="14" t="s">
        <v>35</v>
      </c>
      <c r="AX221" s="14" t="s">
        <v>80</v>
      </c>
      <c r="AY221" s="231" t="s">
        <v>138</v>
      </c>
    </row>
    <row r="222" spans="1:65" s="2" customFormat="1" ht="16.5" customHeight="1">
      <c r="A222" s="35"/>
      <c r="B222" s="36"/>
      <c r="C222" s="193" t="s">
        <v>463</v>
      </c>
      <c r="D222" s="193" t="s">
        <v>141</v>
      </c>
      <c r="E222" s="194" t="s">
        <v>475</v>
      </c>
      <c r="F222" s="195" t="s">
        <v>476</v>
      </c>
      <c r="G222" s="196" t="s">
        <v>156</v>
      </c>
      <c r="H222" s="197">
        <v>5.8000000000000003E-2</v>
      </c>
      <c r="I222" s="198"/>
      <c r="J222" s="199">
        <f>ROUND(I222*H222,2)</f>
        <v>0</v>
      </c>
      <c r="K222" s="195" t="s">
        <v>329</v>
      </c>
      <c r="L222" s="40"/>
      <c r="M222" s="200" t="s">
        <v>19</v>
      </c>
      <c r="N222" s="201" t="s">
        <v>44</v>
      </c>
      <c r="O222" s="65"/>
      <c r="P222" s="202">
        <f>O222*H222</f>
        <v>0</v>
      </c>
      <c r="Q222" s="202">
        <v>1.0382199999999999</v>
      </c>
      <c r="R222" s="202">
        <f>Q222*H222</f>
        <v>6.0216760000000001E-2</v>
      </c>
      <c r="S222" s="202">
        <v>0</v>
      </c>
      <c r="T222" s="20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4" t="s">
        <v>146</v>
      </c>
      <c r="AT222" s="204" t="s">
        <v>141</v>
      </c>
      <c r="AU222" s="204" t="s">
        <v>82</v>
      </c>
      <c r="AY222" s="18" t="s">
        <v>138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8" t="s">
        <v>80</v>
      </c>
      <c r="BK222" s="205">
        <f>ROUND(I222*H222,2)</f>
        <v>0</v>
      </c>
      <c r="BL222" s="18" t="s">
        <v>146</v>
      </c>
      <c r="BM222" s="204" t="s">
        <v>931</v>
      </c>
    </row>
    <row r="223" spans="1:65" s="2" customFormat="1" ht="11.25">
      <c r="A223" s="35"/>
      <c r="B223" s="36"/>
      <c r="C223" s="37"/>
      <c r="D223" s="206" t="s">
        <v>148</v>
      </c>
      <c r="E223" s="37"/>
      <c r="F223" s="207" t="s">
        <v>478</v>
      </c>
      <c r="G223" s="37"/>
      <c r="H223" s="37"/>
      <c r="I223" s="116"/>
      <c r="J223" s="37"/>
      <c r="K223" s="37"/>
      <c r="L223" s="40"/>
      <c r="M223" s="208"/>
      <c r="N223" s="209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148</v>
      </c>
      <c r="AU223" s="18" t="s">
        <v>82</v>
      </c>
    </row>
    <row r="224" spans="1:65" s="15" customFormat="1" ht="11.25">
      <c r="B224" s="243"/>
      <c r="C224" s="244"/>
      <c r="D224" s="206" t="s">
        <v>150</v>
      </c>
      <c r="E224" s="245" t="s">
        <v>19</v>
      </c>
      <c r="F224" s="246" t="s">
        <v>479</v>
      </c>
      <c r="G224" s="244"/>
      <c r="H224" s="245" t="s">
        <v>19</v>
      </c>
      <c r="I224" s="247"/>
      <c r="J224" s="244"/>
      <c r="K224" s="244"/>
      <c r="L224" s="248"/>
      <c r="M224" s="249"/>
      <c r="N224" s="250"/>
      <c r="O224" s="250"/>
      <c r="P224" s="250"/>
      <c r="Q224" s="250"/>
      <c r="R224" s="250"/>
      <c r="S224" s="250"/>
      <c r="T224" s="251"/>
      <c r="AT224" s="252" t="s">
        <v>150</v>
      </c>
      <c r="AU224" s="252" t="s">
        <v>82</v>
      </c>
      <c r="AV224" s="15" t="s">
        <v>80</v>
      </c>
      <c r="AW224" s="15" t="s">
        <v>35</v>
      </c>
      <c r="AX224" s="15" t="s">
        <v>73</v>
      </c>
      <c r="AY224" s="252" t="s">
        <v>138</v>
      </c>
    </row>
    <row r="225" spans="1:65" s="13" customFormat="1" ht="11.25">
      <c r="B225" s="210"/>
      <c r="C225" s="211"/>
      <c r="D225" s="206" t="s">
        <v>150</v>
      </c>
      <c r="E225" s="212" t="s">
        <v>19</v>
      </c>
      <c r="F225" s="213" t="s">
        <v>932</v>
      </c>
      <c r="G225" s="211"/>
      <c r="H225" s="214">
        <v>5.8000000000000003E-2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150</v>
      </c>
      <c r="AU225" s="220" t="s">
        <v>82</v>
      </c>
      <c r="AV225" s="13" t="s">
        <v>82</v>
      </c>
      <c r="AW225" s="13" t="s">
        <v>35</v>
      </c>
      <c r="AX225" s="13" t="s">
        <v>73</v>
      </c>
      <c r="AY225" s="220" t="s">
        <v>138</v>
      </c>
    </row>
    <row r="226" spans="1:65" s="14" customFormat="1" ht="11.25">
      <c r="B226" s="221"/>
      <c r="C226" s="222"/>
      <c r="D226" s="206" t="s">
        <v>150</v>
      </c>
      <c r="E226" s="223" t="s">
        <v>19</v>
      </c>
      <c r="F226" s="224" t="s">
        <v>152</v>
      </c>
      <c r="G226" s="222"/>
      <c r="H226" s="225">
        <v>5.8000000000000003E-2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150</v>
      </c>
      <c r="AU226" s="231" t="s">
        <v>82</v>
      </c>
      <c r="AV226" s="14" t="s">
        <v>146</v>
      </c>
      <c r="AW226" s="14" t="s">
        <v>35</v>
      </c>
      <c r="AX226" s="14" t="s">
        <v>80</v>
      </c>
      <c r="AY226" s="231" t="s">
        <v>138</v>
      </c>
    </row>
    <row r="227" spans="1:65" s="2" customFormat="1" ht="16.5" customHeight="1">
      <c r="A227" s="35"/>
      <c r="B227" s="36"/>
      <c r="C227" s="193" t="s">
        <v>469</v>
      </c>
      <c r="D227" s="193" t="s">
        <v>141</v>
      </c>
      <c r="E227" s="194" t="s">
        <v>482</v>
      </c>
      <c r="F227" s="195" t="s">
        <v>483</v>
      </c>
      <c r="G227" s="196" t="s">
        <v>156</v>
      </c>
      <c r="H227" s="197">
        <v>0.54100000000000004</v>
      </c>
      <c r="I227" s="198"/>
      <c r="J227" s="199">
        <f>ROUND(I227*H227,2)</f>
        <v>0</v>
      </c>
      <c r="K227" s="195" t="s">
        <v>329</v>
      </c>
      <c r="L227" s="40"/>
      <c r="M227" s="200" t="s">
        <v>19</v>
      </c>
      <c r="N227" s="201" t="s">
        <v>44</v>
      </c>
      <c r="O227" s="65"/>
      <c r="P227" s="202">
        <f>O227*H227</f>
        <v>0</v>
      </c>
      <c r="Q227" s="202">
        <v>1.0597399999999999</v>
      </c>
      <c r="R227" s="202">
        <f>Q227*H227</f>
        <v>0.57331933999999996</v>
      </c>
      <c r="S227" s="202">
        <v>0</v>
      </c>
      <c r="T227" s="20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4" t="s">
        <v>146</v>
      </c>
      <c r="AT227" s="204" t="s">
        <v>141</v>
      </c>
      <c r="AU227" s="204" t="s">
        <v>82</v>
      </c>
      <c r="AY227" s="18" t="s">
        <v>138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8" t="s">
        <v>80</v>
      </c>
      <c r="BK227" s="205">
        <f>ROUND(I227*H227,2)</f>
        <v>0</v>
      </c>
      <c r="BL227" s="18" t="s">
        <v>146</v>
      </c>
      <c r="BM227" s="204" t="s">
        <v>933</v>
      </c>
    </row>
    <row r="228" spans="1:65" s="2" customFormat="1" ht="11.25">
      <c r="A228" s="35"/>
      <c r="B228" s="36"/>
      <c r="C228" s="37"/>
      <c r="D228" s="206" t="s">
        <v>148</v>
      </c>
      <c r="E228" s="37"/>
      <c r="F228" s="207" t="s">
        <v>485</v>
      </c>
      <c r="G228" s="37"/>
      <c r="H228" s="37"/>
      <c r="I228" s="116"/>
      <c r="J228" s="37"/>
      <c r="K228" s="37"/>
      <c r="L228" s="40"/>
      <c r="M228" s="208"/>
      <c r="N228" s="209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148</v>
      </c>
      <c r="AU228" s="18" t="s">
        <v>82</v>
      </c>
    </row>
    <row r="229" spans="1:65" s="15" customFormat="1" ht="11.25">
      <c r="B229" s="243"/>
      <c r="C229" s="244"/>
      <c r="D229" s="206" t="s">
        <v>150</v>
      </c>
      <c r="E229" s="245" t="s">
        <v>19</v>
      </c>
      <c r="F229" s="246" t="s">
        <v>486</v>
      </c>
      <c r="G229" s="244"/>
      <c r="H229" s="245" t="s">
        <v>19</v>
      </c>
      <c r="I229" s="247"/>
      <c r="J229" s="244"/>
      <c r="K229" s="244"/>
      <c r="L229" s="248"/>
      <c r="M229" s="249"/>
      <c r="N229" s="250"/>
      <c r="O229" s="250"/>
      <c r="P229" s="250"/>
      <c r="Q229" s="250"/>
      <c r="R229" s="250"/>
      <c r="S229" s="250"/>
      <c r="T229" s="251"/>
      <c r="AT229" s="252" t="s">
        <v>150</v>
      </c>
      <c r="AU229" s="252" t="s">
        <v>82</v>
      </c>
      <c r="AV229" s="15" t="s">
        <v>80</v>
      </c>
      <c r="AW229" s="15" t="s">
        <v>35</v>
      </c>
      <c r="AX229" s="15" t="s">
        <v>73</v>
      </c>
      <c r="AY229" s="252" t="s">
        <v>138</v>
      </c>
    </row>
    <row r="230" spans="1:65" s="13" customFormat="1" ht="11.25">
      <c r="B230" s="210"/>
      <c r="C230" s="211"/>
      <c r="D230" s="206" t="s">
        <v>150</v>
      </c>
      <c r="E230" s="212" t="s">
        <v>19</v>
      </c>
      <c r="F230" s="213" t="s">
        <v>934</v>
      </c>
      <c r="G230" s="211"/>
      <c r="H230" s="214">
        <v>0.54100000000000004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150</v>
      </c>
      <c r="AU230" s="220" t="s">
        <v>82</v>
      </c>
      <c r="AV230" s="13" t="s">
        <v>82</v>
      </c>
      <c r="AW230" s="13" t="s">
        <v>35</v>
      </c>
      <c r="AX230" s="13" t="s">
        <v>73</v>
      </c>
      <c r="AY230" s="220" t="s">
        <v>138</v>
      </c>
    </row>
    <row r="231" spans="1:65" s="14" customFormat="1" ht="11.25">
      <c r="B231" s="221"/>
      <c r="C231" s="222"/>
      <c r="D231" s="206" t="s">
        <v>150</v>
      </c>
      <c r="E231" s="223" t="s">
        <v>19</v>
      </c>
      <c r="F231" s="224" t="s">
        <v>152</v>
      </c>
      <c r="G231" s="222"/>
      <c r="H231" s="225">
        <v>0.54100000000000004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150</v>
      </c>
      <c r="AU231" s="231" t="s">
        <v>82</v>
      </c>
      <c r="AV231" s="14" t="s">
        <v>146</v>
      </c>
      <c r="AW231" s="14" t="s">
        <v>35</v>
      </c>
      <c r="AX231" s="14" t="s">
        <v>80</v>
      </c>
      <c r="AY231" s="231" t="s">
        <v>138</v>
      </c>
    </row>
    <row r="232" spans="1:65" s="2" customFormat="1" ht="16.5" customHeight="1">
      <c r="A232" s="35"/>
      <c r="B232" s="36"/>
      <c r="C232" s="193" t="s">
        <v>474</v>
      </c>
      <c r="D232" s="193" t="s">
        <v>141</v>
      </c>
      <c r="E232" s="194" t="s">
        <v>489</v>
      </c>
      <c r="F232" s="195" t="s">
        <v>490</v>
      </c>
      <c r="G232" s="196" t="s">
        <v>144</v>
      </c>
      <c r="H232" s="197">
        <v>1.2989999999999999</v>
      </c>
      <c r="I232" s="198"/>
      <c r="J232" s="199">
        <f>ROUND(I232*H232,2)</f>
        <v>0</v>
      </c>
      <c r="K232" s="195" t="s">
        <v>329</v>
      </c>
      <c r="L232" s="40"/>
      <c r="M232" s="200" t="s">
        <v>19</v>
      </c>
      <c r="N232" s="201" t="s">
        <v>44</v>
      </c>
      <c r="O232" s="65"/>
      <c r="P232" s="202">
        <f>O232*H232</f>
        <v>0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4" t="s">
        <v>146</v>
      </c>
      <c r="AT232" s="204" t="s">
        <v>141</v>
      </c>
      <c r="AU232" s="204" t="s">
        <v>82</v>
      </c>
      <c r="AY232" s="18" t="s">
        <v>138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8" t="s">
        <v>80</v>
      </c>
      <c r="BK232" s="205">
        <f>ROUND(I232*H232,2)</f>
        <v>0</v>
      </c>
      <c r="BL232" s="18" t="s">
        <v>146</v>
      </c>
      <c r="BM232" s="204" t="s">
        <v>935</v>
      </c>
    </row>
    <row r="233" spans="1:65" s="2" customFormat="1" ht="11.25">
      <c r="A233" s="35"/>
      <c r="B233" s="36"/>
      <c r="C233" s="37"/>
      <c r="D233" s="206" t="s">
        <v>148</v>
      </c>
      <c r="E233" s="37"/>
      <c r="F233" s="207" t="s">
        <v>492</v>
      </c>
      <c r="G233" s="37"/>
      <c r="H233" s="37"/>
      <c r="I233" s="116"/>
      <c r="J233" s="37"/>
      <c r="K233" s="37"/>
      <c r="L233" s="40"/>
      <c r="M233" s="208"/>
      <c r="N233" s="209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148</v>
      </c>
      <c r="AU233" s="18" t="s">
        <v>82</v>
      </c>
    </row>
    <row r="234" spans="1:65" s="15" customFormat="1" ht="11.25">
      <c r="B234" s="243"/>
      <c r="C234" s="244"/>
      <c r="D234" s="206" t="s">
        <v>150</v>
      </c>
      <c r="E234" s="245" t="s">
        <v>19</v>
      </c>
      <c r="F234" s="246" t="s">
        <v>493</v>
      </c>
      <c r="G234" s="244"/>
      <c r="H234" s="245" t="s">
        <v>19</v>
      </c>
      <c r="I234" s="247"/>
      <c r="J234" s="244"/>
      <c r="K234" s="244"/>
      <c r="L234" s="248"/>
      <c r="M234" s="249"/>
      <c r="N234" s="250"/>
      <c r="O234" s="250"/>
      <c r="P234" s="250"/>
      <c r="Q234" s="250"/>
      <c r="R234" s="250"/>
      <c r="S234" s="250"/>
      <c r="T234" s="251"/>
      <c r="AT234" s="252" t="s">
        <v>150</v>
      </c>
      <c r="AU234" s="252" t="s">
        <v>82</v>
      </c>
      <c r="AV234" s="15" t="s">
        <v>80</v>
      </c>
      <c r="AW234" s="15" t="s">
        <v>35</v>
      </c>
      <c r="AX234" s="15" t="s">
        <v>73</v>
      </c>
      <c r="AY234" s="252" t="s">
        <v>138</v>
      </c>
    </row>
    <row r="235" spans="1:65" s="13" customFormat="1" ht="11.25">
      <c r="B235" s="210"/>
      <c r="C235" s="211"/>
      <c r="D235" s="206" t="s">
        <v>150</v>
      </c>
      <c r="E235" s="212" t="s">
        <v>19</v>
      </c>
      <c r="F235" s="213" t="s">
        <v>494</v>
      </c>
      <c r="G235" s="211"/>
      <c r="H235" s="214">
        <v>1.08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150</v>
      </c>
      <c r="AU235" s="220" t="s">
        <v>82</v>
      </c>
      <c r="AV235" s="13" t="s">
        <v>82</v>
      </c>
      <c r="AW235" s="13" t="s">
        <v>35</v>
      </c>
      <c r="AX235" s="13" t="s">
        <v>73</v>
      </c>
      <c r="AY235" s="220" t="s">
        <v>138</v>
      </c>
    </row>
    <row r="236" spans="1:65" s="15" customFormat="1" ht="11.25">
      <c r="B236" s="243"/>
      <c r="C236" s="244"/>
      <c r="D236" s="206" t="s">
        <v>150</v>
      </c>
      <c r="E236" s="245" t="s">
        <v>19</v>
      </c>
      <c r="F236" s="246" t="s">
        <v>936</v>
      </c>
      <c r="G236" s="244"/>
      <c r="H236" s="245" t="s">
        <v>19</v>
      </c>
      <c r="I236" s="247"/>
      <c r="J236" s="244"/>
      <c r="K236" s="244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150</v>
      </c>
      <c r="AU236" s="252" t="s">
        <v>82</v>
      </c>
      <c r="AV236" s="15" t="s">
        <v>80</v>
      </c>
      <c r="AW236" s="15" t="s">
        <v>35</v>
      </c>
      <c r="AX236" s="15" t="s">
        <v>73</v>
      </c>
      <c r="AY236" s="252" t="s">
        <v>138</v>
      </c>
    </row>
    <row r="237" spans="1:65" s="13" customFormat="1" ht="11.25">
      <c r="B237" s="210"/>
      <c r="C237" s="211"/>
      <c r="D237" s="206" t="s">
        <v>150</v>
      </c>
      <c r="E237" s="212" t="s">
        <v>19</v>
      </c>
      <c r="F237" s="213" t="s">
        <v>937</v>
      </c>
      <c r="G237" s="211"/>
      <c r="H237" s="214">
        <v>0.219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150</v>
      </c>
      <c r="AU237" s="220" t="s">
        <v>82</v>
      </c>
      <c r="AV237" s="13" t="s">
        <v>82</v>
      </c>
      <c r="AW237" s="13" t="s">
        <v>35</v>
      </c>
      <c r="AX237" s="13" t="s">
        <v>73</v>
      </c>
      <c r="AY237" s="220" t="s">
        <v>138</v>
      </c>
    </row>
    <row r="238" spans="1:65" s="14" customFormat="1" ht="11.25">
      <c r="B238" s="221"/>
      <c r="C238" s="222"/>
      <c r="D238" s="206" t="s">
        <v>150</v>
      </c>
      <c r="E238" s="223" t="s">
        <v>19</v>
      </c>
      <c r="F238" s="224" t="s">
        <v>152</v>
      </c>
      <c r="G238" s="222"/>
      <c r="H238" s="225">
        <v>1.2990000000000002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150</v>
      </c>
      <c r="AU238" s="231" t="s">
        <v>82</v>
      </c>
      <c r="AV238" s="14" t="s">
        <v>146</v>
      </c>
      <c r="AW238" s="14" t="s">
        <v>35</v>
      </c>
      <c r="AX238" s="14" t="s">
        <v>80</v>
      </c>
      <c r="AY238" s="231" t="s">
        <v>138</v>
      </c>
    </row>
    <row r="239" spans="1:65" s="2" customFormat="1" ht="16.5" customHeight="1">
      <c r="A239" s="35"/>
      <c r="B239" s="36"/>
      <c r="C239" s="193" t="s">
        <v>481</v>
      </c>
      <c r="D239" s="193" t="s">
        <v>141</v>
      </c>
      <c r="E239" s="194" t="s">
        <v>498</v>
      </c>
      <c r="F239" s="195" t="s">
        <v>499</v>
      </c>
      <c r="G239" s="196" t="s">
        <v>144</v>
      </c>
      <c r="H239" s="197">
        <v>0.03</v>
      </c>
      <c r="I239" s="198"/>
      <c r="J239" s="199">
        <f>ROUND(I239*H239,2)</f>
        <v>0</v>
      </c>
      <c r="K239" s="195" t="s">
        <v>329</v>
      </c>
      <c r="L239" s="40"/>
      <c r="M239" s="200" t="s">
        <v>19</v>
      </c>
      <c r="N239" s="201" t="s">
        <v>44</v>
      </c>
      <c r="O239" s="65"/>
      <c r="P239" s="202">
        <f>O239*H239</f>
        <v>0</v>
      </c>
      <c r="Q239" s="202">
        <v>0</v>
      </c>
      <c r="R239" s="202">
        <f>Q239*H239</f>
        <v>0</v>
      </c>
      <c r="S239" s="202">
        <v>0</v>
      </c>
      <c r="T239" s="20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4" t="s">
        <v>146</v>
      </c>
      <c r="AT239" s="204" t="s">
        <v>141</v>
      </c>
      <c r="AU239" s="204" t="s">
        <v>82</v>
      </c>
      <c r="AY239" s="18" t="s">
        <v>138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8" t="s">
        <v>80</v>
      </c>
      <c r="BK239" s="205">
        <f>ROUND(I239*H239,2)</f>
        <v>0</v>
      </c>
      <c r="BL239" s="18" t="s">
        <v>146</v>
      </c>
      <c r="BM239" s="204" t="s">
        <v>938</v>
      </c>
    </row>
    <row r="240" spans="1:65" s="2" customFormat="1" ht="11.25">
      <c r="A240" s="35"/>
      <c r="B240" s="36"/>
      <c r="C240" s="37"/>
      <c r="D240" s="206" t="s">
        <v>148</v>
      </c>
      <c r="E240" s="37"/>
      <c r="F240" s="207" t="s">
        <v>501</v>
      </c>
      <c r="G240" s="37"/>
      <c r="H240" s="37"/>
      <c r="I240" s="116"/>
      <c r="J240" s="37"/>
      <c r="K240" s="37"/>
      <c r="L240" s="40"/>
      <c r="M240" s="208"/>
      <c r="N240" s="209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148</v>
      </c>
      <c r="AU240" s="18" t="s">
        <v>82</v>
      </c>
    </row>
    <row r="241" spans="1:65" s="15" customFormat="1" ht="11.25">
      <c r="B241" s="243"/>
      <c r="C241" s="244"/>
      <c r="D241" s="206" t="s">
        <v>150</v>
      </c>
      <c r="E241" s="245" t="s">
        <v>19</v>
      </c>
      <c r="F241" s="246" t="s">
        <v>502</v>
      </c>
      <c r="G241" s="244"/>
      <c r="H241" s="245" t="s">
        <v>19</v>
      </c>
      <c r="I241" s="247"/>
      <c r="J241" s="244"/>
      <c r="K241" s="244"/>
      <c r="L241" s="248"/>
      <c r="M241" s="249"/>
      <c r="N241" s="250"/>
      <c r="O241" s="250"/>
      <c r="P241" s="250"/>
      <c r="Q241" s="250"/>
      <c r="R241" s="250"/>
      <c r="S241" s="250"/>
      <c r="T241" s="251"/>
      <c r="AT241" s="252" t="s">
        <v>150</v>
      </c>
      <c r="AU241" s="252" t="s">
        <v>82</v>
      </c>
      <c r="AV241" s="15" t="s">
        <v>80</v>
      </c>
      <c r="AW241" s="15" t="s">
        <v>35</v>
      </c>
      <c r="AX241" s="15" t="s">
        <v>73</v>
      </c>
      <c r="AY241" s="252" t="s">
        <v>138</v>
      </c>
    </row>
    <row r="242" spans="1:65" s="13" customFormat="1" ht="11.25">
      <c r="B242" s="210"/>
      <c r="C242" s="211"/>
      <c r="D242" s="206" t="s">
        <v>150</v>
      </c>
      <c r="E242" s="212" t="s">
        <v>19</v>
      </c>
      <c r="F242" s="213" t="s">
        <v>503</v>
      </c>
      <c r="G242" s="211"/>
      <c r="H242" s="214">
        <v>0.03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150</v>
      </c>
      <c r="AU242" s="220" t="s">
        <v>82</v>
      </c>
      <c r="AV242" s="13" t="s">
        <v>82</v>
      </c>
      <c r="AW242" s="13" t="s">
        <v>35</v>
      </c>
      <c r="AX242" s="13" t="s">
        <v>73</v>
      </c>
      <c r="AY242" s="220" t="s">
        <v>138</v>
      </c>
    </row>
    <row r="243" spans="1:65" s="14" customFormat="1" ht="11.25">
      <c r="B243" s="221"/>
      <c r="C243" s="222"/>
      <c r="D243" s="206" t="s">
        <v>150</v>
      </c>
      <c r="E243" s="223" t="s">
        <v>19</v>
      </c>
      <c r="F243" s="224" t="s">
        <v>152</v>
      </c>
      <c r="G243" s="222"/>
      <c r="H243" s="225">
        <v>0.03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150</v>
      </c>
      <c r="AU243" s="231" t="s">
        <v>82</v>
      </c>
      <c r="AV243" s="14" t="s">
        <v>146</v>
      </c>
      <c r="AW243" s="14" t="s">
        <v>35</v>
      </c>
      <c r="AX243" s="14" t="s">
        <v>80</v>
      </c>
      <c r="AY243" s="231" t="s">
        <v>138</v>
      </c>
    </row>
    <row r="244" spans="1:65" s="12" customFormat="1" ht="22.9" customHeight="1">
      <c r="B244" s="177"/>
      <c r="C244" s="178"/>
      <c r="D244" s="179" t="s">
        <v>72</v>
      </c>
      <c r="E244" s="191" t="s">
        <v>160</v>
      </c>
      <c r="F244" s="191" t="s">
        <v>504</v>
      </c>
      <c r="G244" s="178"/>
      <c r="H244" s="178"/>
      <c r="I244" s="181"/>
      <c r="J244" s="192">
        <f>BK244</f>
        <v>0</v>
      </c>
      <c r="K244" s="178"/>
      <c r="L244" s="183"/>
      <c r="M244" s="184"/>
      <c r="N244" s="185"/>
      <c r="O244" s="185"/>
      <c r="P244" s="186">
        <f>SUM(P245:P266)</f>
        <v>0</v>
      </c>
      <c r="Q244" s="185"/>
      <c r="R244" s="186">
        <f>SUM(R245:R266)</f>
        <v>17.958725449999999</v>
      </c>
      <c r="S244" s="185"/>
      <c r="T244" s="187">
        <f>SUM(T245:T266)</f>
        <v>0</v>
      </c>
      <c r="AR244" s="188" t="s">
        <v>80</v>
      </c>
      <c r="AT244" s="189" t="s">
        <v>72</v>
      </c>
      <c r="AU244" s="189" t="s">
        <v>80</v>
      </c>
      <c r="AY244" s="188" t="s">
        <v>138</v>
      </c>
      <c r="BK244" s="190">
        <f>SUM(BK245:BK266)</f>
        <v>0</v>
      </c>
    </row>
    <row r="245" spans="1:65" s="2" customFormat="1" ht="16.5" customHeight="1">
      <c r="A245" s="35"/>
      <c r="B245" s="36"/>
      <c r="C245" s="193" t="s">
        <v>488</v>
      </c>
      <c r="D245" s="193" t="s">
        <v>141</v>
      </c>
      <c r="E245" s="194" t="s">
        <v>531</v>
      </c>
      <c r="F245" s="195" t="s">
        <v>532</v>
      </c>
      <c r="G245" s="196" t="s">
        <v>144</v>
      </c>
      <c r="H245" s="197">
        <v>7.0990000000000002</v>
      </c>
      <c r="I245" s="198"/>
      <c r="J245" s="199">
        <f>ROUND(I245*H245,2)</f>
        <v>0</v>
      </c>
      <c r="K245" s="195" t="s">
        <v>329</v>
      </c>
      <c r="L245" s="40"/>
      <c r="M245" s="200" t="s">
        <v>19</v>
      </c>
      <c r="N245" s="201" t="s">
        <v>44</v>
      </c>
      <c r="O245" s="65"/>
      <c r="P245" s="202">
        <f>O245*H245</f>
        <v>0</v>
      </c>
      <c r="Q245" s="202">
        <v>7.9549999999999996E-2</v>
      </c>
      <c r="R245" s="202">
        <f>Q245*H245</f>
        <v>0.56472544999999996</v>
      </c>
      <c r="S245" s="202">
        <v>0</v>
      </c>
      <c r="T245" s="20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4" t="s">
        <v>146</v>
      </c>
      <c r="AT245" s="204" t="s">
        <v>141</v>
      </c>
      <c r="AU245" s="204" t="s">
        <v>82</v>
      </c>
      <c r="AY245" s="18" t="s">
        <v>138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8" t="s">
        <v>80</v>
      </c>
      <c r="BK245" s="205">
        <f>ROUND(I245*H245,2)</f>
        <v>0</v>
      </c>
      <c r="BL245" s="18" t="s">
        <v>146</v>
      </c>
      <c r="BM245" s="204" t="s">
        <v>939</v>
      </c>
    </row>
    <row r="246" spans="1:65" s="2" customFormat="1" ht="11.25">
      <c r="A246" s="35"/>
      <c r="B246" s="36"/>
      <c r="C246" s="37"/>
      <c r="D246" s="206" t="s">
        <v>148</v>
      </c>
      <c r="E246" s="37"/>
      <c r="F246" s="207" t="s">
        <v>534</v>
      </c>
      <c r="G246" s="37"/>
      <c r="H246" s="37"/>
      <c r="I246" s="116"/>
      <c r="J246" s="37"/>
      <c r="K246" s="37"/>
      <c r="L246" s="40"/>
      <c r="M246" s="208"/>
      <c r="N246" s="209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148</v>
      </c>
      <c r="AU246" s="18" t="s">
        <v>82</v>
      </c>
    </row>
    <row r="247" spans="1:65" s="15" customFormat="1" ht="11.25">
      <c r="B247" s="243"/>
      <c r="C247" s="244"/>
      <c r="D247" s="206" t="s">
        <v>150</v>
      </c>
      <c r="E247" s="245" t="s">
        <v>19</v>
      </c>
      <c r="F247" s="246" t="s">
        <v>535</v>
      </c>
      <c r="G247" s="244"/>
      <c r="H247" s="245" t="s">
        <v>19</v>
      </c>
      <c r="I247" s="247"/>
      <c r="J247" s="244"/>
      <c r="K247" s="244"/>
      <c r="L247" s="248"/>
      <c r="M247" s="249"/>
      <c r="N247" s="250"/>
      <c r="O247" s="250"/>
      <c r="P247" s="250"/>
      <c r="Q247" s="250"/>
      <c r="R247" s="250"/>
      <c r="S247" s="250"/>
      <c r="T247" s="251"/>
      <c r="AT247" s="252" t="s">
        <v>150</v>
      </c>
      <c r="AU247" s="252" t="s">
        <v>82</v>
      </c>
      <c r="AV247" s="15" t="s">
        <v>80</v>
      </c>
      <c r="AW247" s="15" t="s">
        <v>35</v>
      </c>
      <c r="AX247" s="15" t="s">
        <v>73</v>
      </c>
      <c r="AY247" s="252" t="s">
        <v>138</v>
      </c>
    </row>
    <row r="248" spans="1:65" s="13" customFormat="1" ht="11.25">
      <c r="B248" s="210"/>
      <c r="C248" s="211"/>
      <c r="D248" s="206" t="s">
        <v>150</v>
      </c>
      <c r="E248" s="212" t="s">
        <v>19</v>
      </c>
      <c r="F248" s="213" t="s">
        <v>940</v>
      </c>
      <c r="G248" s="211"/>
      <c r="H248" s="214">
        <v>5.173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150</v>
      </c>
      <c r="AU248" s="220" t="s">
        <v>82</v>
      </c>
      <c r="AV248" s="13" t="s">
        <v>82</v>
      </c>
      <c r="AW248" s="13" t="s">
        <v>35</v>
      </c>
      <c r="AX248" s="13" t="s">
        <v>73</v>
      </c>
      <c r="AY248" s="220" t="s">
        <v>138</v>
      </c>
    </row>
    <row r="249" spans="1:65" s="15" customFormat="1" ht="11.25">
      <c r="B249" s="243"/>
      <c r="C249" s="244"/>
      <c r="D249" s="206" t="s">
        <v>150</v>
      </c>
      <c r="E249" s="245" t="s">
        <v>19</v>
      </c>
      <c r="F249" s="246" t="s">
        <v>537</v>
      </c>
      <c r="G249" s="244"/>
      <c r="H249" s="245" t="s">
        <v>19</v>
      </c>
      <c r="I249" s="247"/>
      <c r="J249" s="244"/>
      <c r="K249" s="244"/>
      <c r="L249" s="248"/>
      <c r="M249" s="249"/>
      <c r="N249" s="250"/>
      <c r="O249" s="250"/>
      <c r="P249" s="250"/>
      <c r="Q249" s="250"/>
      <c r="R249" s="250"/>
      <c r="S249" s="250"/>
      <c r="T249" s="251"/>
      <c r="AT249" s="252" t="s">
        <v>150</v>
      </c>
      <c r="AU249" s="252" t="s">
        <v>82</v>
      </c>
      <c r="AV249" s="15" t="s">
        <v>80</v>
      </c>
      <c r="AW249" s="15" t="s">
        <v>35</v>
      </c>
      <c r="AX249" s="15" t="s">
        <v>73</v>
      </c>
      <c r="AY249" s="252" t="s">
        <v>138</v>
      </c>
    </row>
    <row r="250" spans="1:65" s="13" customFormat="1" ht="11.25">
      <c r="B250" s="210"/>
      <c r="C250" s="211"/>
      <c r="D250" s="206" t="s">
        <v>150</v>
      </c>
      <c r="E250" s="212" t="s">
        <v>19</v>
      </c>
      <c r="F250" s="213" t="s">
        <v>538</v>
      </c>
      <c r="G250" s="211"/>
      <c r="H250" s="214">
        <v>1.9259999999999999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150</v>
      </c>
      <c r="AU250" s="220" t="s">
        <v>82</v>
      </c>
      <c r="AV250" s="13" t="s">
        <v>82</v>
      </c>
      <c r="AW250" s="13" t="s">
        <v>35</v>
      </c>
      <c r="AX250" s="13" t="s">
        <v>73</v>
      </c>
      <c r="AY250" s="220" t="s">
        <v>138</v>
      </c>
    </row>
    <row r="251" spans="1:65" s="14" customFormat="1" ht="11.25">
      <c r="B251" s="221"/>
      <c r="C251" s="222"/>
      <c r="D251" s="206" t="s">
        <v>150</v>
      </c>
      <c r="E251" s="223" t="s">
        <v>19</v>
      </c>
      <c r="F251" s="224" t="s">
        <v>152</v>
      </c>
      <c r="G251" s="222"/>
      <c r="H251" s="225">
        <v>7.0990000000000002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150</v>
      </c>
      <c r="AU251" s="231" t="s">
        <v>82</v>
      </c>
      <c r="AV251" s="14" t="s">
        <v>146</v>
      </c>
      <c r="AW251" s="14" t="s">
        <v>35</v>
      </c>
      <c r="AX251" s="14" t="s">
        <v>80</v>
      </c>
      <c r="AY251" s="231" t="s">
        <v>138</v>
      </c>
    </row>
    <row r="252" spans="1:65" s="2" customFormat="1" ht="16.5" customHeight="1">
      <c r="A252" s="35"/>
      <c r="B252" s="36"/>
      <c r="C252" s="232" t="s">
        <v>497</v>
      </c>
      <c r="D252" s="232" t="s">
        <v>153</v>
      </c>
      <c r="E252" s="233" t="s">
        <v>540</v>
      </c>
      <c r="F252" s="234" t="s">
        <v>809</v>
      </c>
      <c r="G252" s="235" t="s">
        <v>177</v>
      </c>
      <c r="H252" s="236">
        <v>7</v>
      </c>
      <c r="I252" s="237"/>
      <c r="J252" s="238">
        <f>ROUND(I252*H252,2)</f>
        <v>0</v>
      </c>
      <c r="K252" s="234" t="s">
        <v>19</v>
      </c>
      <c r="L252" s="239"/>
      <c r="M252" s="240" t="s">
        <v>19</v>
      </c>
      <c r="N252" s="241" t="s">
        <v>44</v>
      </c>
      <c r="O252" s="65"/>
      <c r="P252" s="202">
        <f>O252*H252</f>
        <v>0</v>
      </c>
      <c r="Q252" s="202">
        <v>1.8109999999999999</v>
      </c>
      <c r="R252" s="202">
        <f>Q252*H252</f>
        <v>12.677</v>
      </c>
      <c r="S252" s="202">
        <v>0</v>
      </c>
      <c r="T252" s="20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4" t="s">
        <v>157</v>
      </c>
      <c r="AT252" s="204" t="s">
        <v>153</v>
      </c>
      <c r="AU252" s="204" t="s">
        <v>82</v>
      </c>
      <c r="AY252" s="18" t="s">
        <v>138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8" t="s">
        <v>80</v>
      </c>
      <c r="BK252" s="205">
        <f>ROUND(I252*H252,2)</f>
        <v>0</v>
      </c>
      <c r="BL252" s="18" t="s">
        <v>146</v>
      </c>
      <c r="BM252" s="204" t="s">
        <v>941</v>
      </c>
    </row>
    <row r="253" spans="1:65" s="2" customFormat="1" ht="11.25">
      <c r="A253" s="35"/>
      <c r="B253" s="36"/>
      <c r="C253" s="37"/>
      <c r="D253" s="206" t="s">
        <v>148</v>
      </c>
      <c r="E253" s="37"/>
      <c r="F253" s="207" t="s">
        <v>809</v>
      </c>
      <c r="G253" s="37"/>
      <c r="H253" s="37"/>
      <c r="I253" s="116"/>
      <c r="J253" s="37"/>
      <c r="K253" s="37"/>
      <c r="L253" s="40"/>
      <c r="M253" s="208"/>
      <c r="N253" s="209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148</v>
      </c>
      <c r="AU253" s="18" t="s">
        <v>82</v>
      </c>
    </row>
    <row r="254" spans="1:65" s="15" customFormat="1" ht="11.25">
      <c r="B254" s="243"/>
      <c r="C254" s="244"/>
      <c r="D254" s="206" t="s">
        <v>150</v>
      </c>
      <c r="E254" s="245" t="s">
        <v>19</v>
      </c>
      <c r="F254" s="246" t="s">
        <v>942</v>
      </c>
      <c r="G254" s="244"/>
      <c r="H254" s="245" t="s">
        <v>19</v>
      </c>
      <c r="I254" s="247"/>
      <c r="J254" s="244"/>
      <c r="K254" s="244"/>
      <c r="L254" s="248"/>
      <c r="M254" s="249"/>
      <c r="N254" s="250"/>
      <c r="O254" s="250"/>
      <c r="P254" s="250"/>
      <c r="Q254" s="250"/>
      <c r="R254" s="250"/>
      <c r="S254" s="250"/>
      <c r="T254" s="251"/>
      <c r="AT254" s="252" t="s">
        <v>150</v>
      </c>
      <c r="AU254" s="252" t="s">
        <v>82</v>
      </c>
      <c r="AV254" s="15" t="s">
        <v>80</v>
      </c>
      <c r="AW254" s="15" t="s">
        <v>35</v>
      </c>
      <c r="AX254" s="15" t="s">
        <v>73</v>
      </c>
      <c r="AY254" s="252" t="s">
        <v>138</v>
      </c>
    </row>
    <row r="255" spans="1:65" s="13" customFormat="1" ht="11.25">
      <c r="B255" s="210"/>
      <c r="C255" s="211"/>
      <c r="D255" s="206" t="s">
        <v>150</v>
      </c>
      <c r="E255" s="212" t="s">
        <v>19</v>
      </c>
      <c r="F255" s="213" t="s">
        <v>185</v>
      </c>
      <c r="G255" s="211"/>
      <c r="H255" s="214">
        <v>7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150</v>
      </c>
      <c r="AU255" s="220" t="s">
        <v>82</v>
      </c>
      <c r="AV255" s="13" t="s">
        <v>82</v>
      </c>
      <c r="AW255" s="13" t="s">
        <v>35</v>
      </c>
      <c r="AX255" s="13" t="s">
        <v>73</v>
      </c>
      <c r="AY255" s="220" t="s">
        <v>138</v>
      </c>
    </row>
    <row r="256" spans="1:65" s="14" customFormat="1" ht="11.25">
      <c r="B256" s="221"/>
      <c r="C256" s="222"/>
      <c r="D256" s="206" t="s">
        <v>150</v>
      </c>
      <c r="E256" s="223" t="s">
        <v>19</v>
      </c>
      <c r="F256" s="224" t="s">
        <v>152</v>
      </c>
      <c r="G256" s="222"/>
      <c r="H256" s="225">
        <v>7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150</v>
      </c>
      <c r="AU256" s="231" t="s">
        <v>82</v>
      </c>
      <c r="AV256" s="14" t="s">
        <v>146</v>
      </c>
      <c r="AW256" s="14" t="s">
        <v>35</v>
      </c>
      <c r="AX256" s="14" t="s">
        <v>80</v>
      </c>
      <c r="AY256" s="231" t="s">
        <v>138</v>
      </c>
    </row>
    <row r="257" spans="1:65" s="2" customFormat="1" ht="16.5" customHeight="1">
      <c r="A257" s="35"/>
      <c r="B257" s="36"/>
      <c r="C257" s="232" t="s">
        <v>505</v>
      </c>
      <c r="D257" s="232" t="s">
        <v>153</v>
      </c>
      <c r="E257" s="233" t="s">
        <v>552</v>
      </c>
      <c r="F257" s="234" t="s">
        <v>943</v>
      </c>
      <c r="G257" s="235" t="s">
        <v>177</v>
      </c>
      <c r="H257" s="236">
        <v>1</v>
      </c>
      <c r="I257" s="237"/>
      <c r="J257" s="238">
        <f>ROUND(I257*H257,2)</f>
        <v>0</v>
      </c>
      <c r="K257" s="234" t="s">
        <v>19</v>
      </c>
      <c r="L257" s="239"/>
      <c r="M257" s="240" t="s">
        <v>19</v>
      </c>
      <c r="N257" s="241" t="s">
        <v>44</v>
      </c>
      <c r="O257" s="65"/>
      <c r="P257" s="202">
        <f>O257*H257</f>
        <v>0</v>
      </c>
      <c r="Q257" s="202">
        <v>2.37</v>
      </c>
      <c r="R257" s="202">
        <f>Q257*H257</f>
        <v>2.37</v>
      </c>
      <c r="S257" s="202">
        <v>0</v>
      </c>
      <c r="T257" s="20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4" t="s">
        <v>157</v>
      </c>
      <c r="AT257" s="204" t="s">
        <v>153</v>
      </c>
      <c r="AU257" s="204" t="s">
        <v>82</v>
      </c>
      <c r="AY257" s="18" t="s">
        <v>138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8" t="s">
        <v>80</v>
      </c>
      <c r="BK257" s="205">
        <f>ROUND(I257*H257,2)</f>
        <v>0</v>
      </c>
      <c r="BL257" s="18" t="s">
        <v>146</v>
      </c>
      <c r="BM257" s="204" t="s">
        <v>944</v>
      </c>
    </row>
    <row r="258" spans="1:65" s="2" customFormat="1" ht="11.25">
      <c r="A258" s="35"/>
      <c r="B258" s="36"/>
      <c r="C258" s="37"/>
      <c r="D258" s="206" t="s">
        <v>148</v>
      </c>
      <c r="E258" s="37"/>
      <c r="F258" s="207" t="s">
        <v>943</v>
      </c>
      <c r="G258" s="37"/>
      <c r="H258" s="37"/>
      <c r="I258" s="116"/>
      <c r="J258" s="37"/>
      <c r="K258" s="37"/>
      <c r="L258" s="40"/>
      <c r="M258" s="208"/>
      <c r="N258" s="209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148</v>
      </c>
      <c r="AU258" s="18" t="s">
        <v>82</v>
      </c>
    </row>
    <row r="259" spans="1:65" s="15" customFormat="1" ht="11.25">
      <c r="B259" s="243"/>
      <c r="C259" s="244"/>
      <c r="D259" s="206" t="s">
        <v>150</v>
      </c>
      <c r="E259" s="245" t="s">
        <v>19</v>
      </c>
      <c r="F259" s="246" t="s">
        <v>555</v>
      </c>
      <c r="G259" s="244"/>
      <c r="H259" s="245" t="s">
        <v>19</v>
      </c>
      <c r="I259" s="247"/>
      <c r="J259" s="244"/>
      <c r="K259" s="244"/>
      <c r="L259" s="248"/>
      <c r="M259" s="249"/>
      <c r="N259" s="250"/>
      <c r="O259" s="250"/>
      <c r="P259" s="250"/>
      <c r="Q259" s="250"/>
      <c r="R259" s="250"/>
      <c r="S259" s="250"/>
      <c r="T259" s="251"/>
      <c r="AT259" s="252" t="s">
        <v>150</v>
      </c>
      <c r="AU259" s="252" t="s">
        <v>82</v>
      </c>
      <c r="AV259" s="15" t="s">
        <v>80</v>
      </c>
      <c r="AW259" s="15" t="s">
        <v>35</v>
      </c>
      <c r="AX259" s="15" t="s">
        <v>73</v>
      </c>
      <c r="AY259" s="252" t="s">
        <v>138</v>
      </c>
    </row>
    <row r="260" spans="1:65" s="13" customFormat="1" ht="11.25">
      <c r="B260" s="210"/>
      <c r="C260" s="211"/>
      <c r="D260" s="206" t="s">
        <v>150</v>
      </c>
      <c r="E260" s="212" t="s">
        <v>19</v>
      </c>
      <c r="F260" s="213" t="s">
        <v>80</v>
      </c>
      <c r="G260" s="211"/>
      <c r="H260" s="214">
        <v>1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150</v>
      </c>
      <c r="AU260" s="220" t="s">
        <v>82</v>
      </c>
      <c r="AV260" s="13" t="s">
        <v>82</v>
      </c>
      <c r="AW260" s="13" t="s">
        <v>35</v>
      </c>
      <c r="AX260" s="13" t="s">
        <v>73</v>
      </c>
      <c r="AY260" s="220" t="s">
        <v>138</v>
      </c>
    </row>
    <row r="261" spans="1:65" s="14" customFormat="1" ht="11.25">
      <c r="B261" s="221"/>
      <c r="C261" s="222"/>
      <c r="D261" s="206" t="s">
        <v>150</v>
      </c>
      <c r="E261" s="223" t="s">
        <v>19</v>
      </c>
      <c r="F261" s="224" t="s">
        <v>152</v>
      </c>
      <c r="G261" s="222"/>
      <c r="H261" s="225">
        <v>1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150</v>
      </c>
      <c r="AU261" s="231" t="s">
        <v>82</v>
      </c>
      <c r="AV261" s="14" t="s">
        <v>146</v>
      </c>
      <c r="AW261" s="14" t="s">
        <v>35</v>
      </c>
      <c r="AX261" s="14" t="s">
        <v>80</v>
      </c>
      <c r="AY261" s="231" t="s">
        <v>138</v>
      </c>
    </row>
    <row r="262" spans="1:65" s="2" customFormat="1" ht="16.5" customHeight="1">
      <c r="A262" s="35"/>
      <c r="B262" s="36"/>
      <c r="C262" s="232" t="s">
        <v>509</v>
      </c>
      <c r="D262" s="232" t="s">
        <v>153</v>
      </c>
      <c r="E262" s="233" t="s">
        <v>546</v>
      </c>
      <c r="F262" s="234" t="s">
        <v>945</v>
      </c>
      <c r="G262" s="235" t="s">
        <v>177</v>
      </c>
      <c r="H262" s="236">
        <v>1</v>
      </c>
      <c r="I262" s="237"/>
      <c r="J262" s="238">
        <f>ROUND(I262*H262,2)</f>
        <v>0</v>
      </c>
      <c r="K262" s="234" t="s">
        <v>19</v>
      </c>
      <c r="L262" s="239"/>
      <c r="M262" s="240" t="s">
        <v>19</v>
      </c>
      <c r="N262" s="241" t="s">
        <v>44</v>
      </c>
      <c r="O262" s="65"/>
      <c r="P262" s="202">
        <f>O262*H262</f>
        <v>0</v>
      </c>
      <c r="Q262" s="202">
        <v>2.347</v>
      </c>
      <c r="R262" s="202">
        <f>Q262*H262</f>
        <v>2.347</v>
      </c>
      <c r="S262" s="202">
        <v>0</v>
      </c>
      <c r="T262" s="20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4" t="s">
        <v>157</v>
      </c>
      <c r="AT262" s="204" t="s">
        <v>153</v>
      </c>
      <c r="AU262" s="204" t="s">
        <v>82</v>
      </c>
      <c r="AY262" s="18" t="s">
        <v>138</v>
      </c>
      <c r="BE262" s="205">
        <f>IF(N262="základní",J262,0)</f>
        <v>0</v>
      </c>
      <c r="BF262" s="205">
        <f>IF(N262="snížená",J262,0)</f>
        <v>0</v>
      </c>
      <c r="BG262" s="205">
        <f>IF(N262="zákl. přenesená",J262,0)</f>
        <v>0</v>
      </c>
      <c r="BH262" s="205">
        <f>IF(N262="sníž. přenesená",J262,0)</f>
        <v>0</v>
      </c>
      <c r="BI262" s="205">
        <f>IF(N262="nulová",J262,0)</f>
        <v>0</v>
      </c>
      <c r="BJ262" s="18" t="s">
        <v>80</v>
      </c>
      <c r="BK262" s="205">
        <f>ROUND(I262*H262,2)</f>
        <v>0</v>
      </c>
      <c r="BL262" s="18" t="s">
        <v>146</v>
      </c>
      <c r="BM262" s="204" t="s">
        <v>946</v>
      </c>
    </row>
    <row r="263" spans="1:65" s="2" customFormat="1" ht="11.25">
      <c r="A263" s="35"/>
      <c r="B263" s="36"/>
      <c r="C263" s="37"/>
      <c r="D263" s="206" t="s">
        <v>148</v>
      </c>
      <c r="E263" s="37"/>
      <c r="F263" s="207" t="s">
        <v>947</v>
      </c>
      <c r="G263" s="37"/>
      <c r="H263" s="37"/>
      <c r="I263" s="116"/>
      <c r="J263" s="37"/>
      <c r="K263" s="37"/>
      <c r="L263" s="40"/>
      <c r="M263" s="208"/>
      <c r="N263" s="209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148</v>
      </c>
      <c r="AU263" s="18" t="s">
        <v>82</v>
      </c>
    </row>
    <row r="264" spans="1:65" s="15" customFormat="1" ht="11.25">
      <c r="B264" s="243"/>
      <c r="C264" s="244"/>
      <c r="D264" s="206" t="s">
        <v>150</v>
      </c>
      <c r="E264" s="245" t="s">
        <v>19</v>
      </c>
      <c r="F264" s="246" t="s">
        <v>813</v>
      </c>
      <c r="G264" s="244"/>
      <c r="H264" s="245" t="s">
        <v>19</v>
      </c>
      <c r="I264" s="247"/>
      <c r="J264" s="244"/>
      <c r="K264" s="244"/>
      <c r="L264" s="248"/>
      <c r="M264" s="249"/>
      <c r="N264" s="250"/>
      <c r="O264" s="250"/>
      <c r="P264" s="250"/>
      <c r="Q264" s="250"/>
      <c r="R264" s="250"/>
      <c r="S264" s="250"/>
      <c r="T264" s="251"/>
      <c r="AT264" s="252" t="s">
        <v>150</v>
      </c>
      <c r="AU264" s="252" t="s">
        <v>82</v>
      </c>
      <c r="AV264" s="15" t="s">
        <v>80</v>
      </c>
      <c r="AW264" s="15" t="s">
        <v>35</v>
      </c>
      <c r="AX264" s="15" t="s">
        <v>73</v>
      </c>
      <c r="AY264" s="252" t="s">
        <v>138</v>
      </c>
    </row>
    <row r="265" spans="1:65" s="13" customFormat="1" ht="11.25">
      <c r="B265" s="210"/>
      <c r="C265" s="211"/>
      <c r="D265" s="206" t="s">
        <v>150</v>
      </c>
      <c r="E265" s="212" t="s">
        <v>19</v>
      </c>
      <c r="F265" s="213" t="s">
        <v>80</v>
      </c>
      <c r="G265" s="211"/>
      <c r="H265" s="214">
        <v>1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150</v>
      </c>
      <c r="AU265" s="220" t="s">
        <v>82</v>
      </c>
      <c r="AV265" s="13" t="s">
        <v>82</v>
      </c>
      <c r="AW265" s="13" t="s">
        <v>35</v>
      </c>
      <c r="AX265" s="13" t="s">
        <v>73</v>
      </c>
      <c r="AY265" s="220" t="s">
        <v>138</v>
      </c>
    </row>
    <row r="266" spans="1:65" s="14" customFormat="1" ht="11.25">
      <c r="B266" s="221"/>
      <c r="C266" s="222"/>
      <c r="D266" s="206" t="s">
        <v>150</v>
      </c>
      <c r="E266" s="223" t="s">
        <v>19</v>
      </c>
      <c r="F266" s="224" t="s">
        <v>152</v>
      </c>
      <c r="G266" s="222"/>
      <c r="H266" s="225">
        <v>1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150</v>
      </c>
      <c r="AU266" s="231" t="s">
        <v>82</v>
      </c>
      <c r="AV266" s="14" t="s">
        <v>146</v>
      </c>
      <c r="AW266" s="14" t="s">
        <v>35</v>
      </c>
      <c r="AX266" s="14" t="s">
        <v>80</v>
      </c>
      <c r="AY266" s="231" t="s">
        <v>138</v>
      </c>
    </row>
    <row r="267" spans="1:65" s="12" customFormat="1" ht="22.9" customHeight="1">
      <c r="B267" s="177"/>
      <c r="C267" s="178"/>
      <c r="D267" s="179" t="s">
        <v>72</v>
      </c>
      <c r="E267" s="191" t="s">
        <v>146</v>
      </c>
      <c r="F267" s="191" t="s">
        <v>508</v>
      </c>
      <c r="G267" s="178"/>
      <c r="H267" s="178"/>
      <c r="I267" s="181"/>
      <c r="J267" s="192">
        <f>BK267</f>
        <v>0</v>
      </c>
      <c r="K267" s="178"/>
      <c r="L267" s="183"/>
      <c r="M267" s="184"/>
      <c r="N267" s="185"/>
      <c r="O267" s="185"/>
      <c r="P267" s="186">
        <f>SUM(P268:P282)</f>
        <v>0</v>
      </c>
      <c r="Q267" s="185"/>
      <c r="R267" s="186">
        <f>SUM(R268:R282)</f>
        <v>43.988407559999999</v>
      </c>
      <c r="S267" s="185"/>
      <c r="T267" s="187">
        <f>SUM(T268:T282)</f>
        <v>0</v>
      </c>
      <c r="AR267" s="188" t="s">
        <v>80</v>
      </c>
      <c r="AT267" s="189" t="s">
        <v>72</v>
      </c>
      <c r="AU267" s="189" t="s">
        <v>80</v>
      </c>
      <c r="AY267" s="188" t="s">
        <v>138</v>
      </c>
      <c r="BK267" s="190">
        <f>SUM(BK268:BK282)</f>
        <v>0</v>
      </c>
    </row>
    <row r="268" spans="1:65" s="2" customFormat="1" ht="16.5" customHeight="1">
      <c r="A268" s="35"/>
      <c r="B268" s="36"/>
      <c r="C268" s="193" t="s">
        <v>516</v>
      </c>
      <c r="D268" s="193" t="s">
        <v>141</v>
      </c>
      <c r="E268" s="194" t="s">
        <v>510</v>
      </c>
      <c r="F268" s="195" t="s">
        <v>511</v>
      </c>
      <c r="G268" s="196" t="s">
        <v>144</v>
      </c>
      <c r="H268" s="197">
        <v>2.1349999999999998</v>
      </c>
      <c r="I268" s="198"/>
      <c r="J268" s="199">
        <f>ROUND(I268*H268,2)</f>
        <v>0</v>
      </c>
      <c r="K268" s="195" t="s">
        <v>329</v>
      </c>
      <c r="L268" s="40"/>
      <c r="M268" s="200" t="s">
        <v>19</v>
      </c>
      <c r="N268" s="201" t="s">
        <v>44</v>
      </c>
      <c r="O268" s="65"/>
      <c r="P268" s="202">
        <f>O268*H268</f>
        <v>0</v>
      </c>
      <c r="Q268" s="202">
        <v>0</v>
      </c>
      <c r="R268" s="202">
        <f>Q268*H268</f>
        <v>0</v>
      </c>
      <c r="S268" s="202">
        <v>0</v>
      </c>
      <c r="T268" s="20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4" t="s">
        <v>146</v>
      </c>
      <c r="AT268" s="204" t="s">
        <v>141</v>
      </c>
      <c r="AU268" s="204" t="s">
        <v>82</v>
      </c>
      <c r="AY268" s="18" t="s">
        <v>138</v>
      </c>
      <c r="BE268" s="205">
        <f>IF(N268="základní",J268,0)</f>
        <v>0</v>
      </c>
      <c r="BF268" s="205">
        <f>IF(N268="snížená",J268,0)</f>
        <v>0</v>
      </c>
      <c r="BG268" s="205">
        <f>IF(N268="zákl. přenesená",J268,0)</f>
        <v>0</v>
      </c>
      <c r="BH268" s="205">
        <f>IF(N268="sníž. přenesená",J268,0)</f>
        <v>0</v>
      </c>
      <c r="BI268" s="205">
        <f>IF(N268="nulová",J268,0)</f>
        <v>0</v>
      </c>
      <c r="BJ268" s="18" t="s">
        <v>80</v>
      </c>
      <c r="BK268" s="205">
        <f>ROUND(I268*H268,2)</f>
        <v>0</v>
      </c>
      <c r="BL268" s="18" t="s">
        <v>146</v>
      </c>
      <c r="BM268" s="204" t="s">
        <v>948</v>
      </c>
    </row>
    <row r="269" spans="1:65" s="2" customFormat="1" ht="11.25">
      <c r="A269" s="35"/>
      <c r="B269" s="36"/>
      <c r="C269" s="37"/>
      <c r="D269" s="206" t="s">
        <v>148</v>
      </c>
      <c r="E269" s="37"/>
      <c r="F269" s="207" t="s">
        <v>513</v>
      </c>
      <c r="G269" s="37"/>
      <c r="H269" s="37"/>
      <c r="I269" s="116"/>
      <c r="J269" s="37"/>
      <c r="K269" s="37"/>
      <c r="L269" s="40"/>
      <c r="M269" s="208"/>
      <c r="N269" s="209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148</v>
      </c>
      <c r="AU269" s="18" t="s">
        <v>82</v>
      </c>
    </row>
    <row r="270" spans="1:65" s="15" customFormat="1" ht="11.25">
      <c r="B270" s="243"/>
      <c r="C270" s="244"/>
      <c r="D270" s="206" t="s">
        <v>150</v>
      </c>
      <c r="E270" s="245" t="s">
        <v>19</v>
      </c>
      <c r="F270" s="246" t="s">
        <v>752</v>
      </c>
      <c r="G270" s="244"/>
      <c r="H270" s="245" t="s">
        <v>19</v>
      </c>
      <c r="I270" s="247"/>
      <c r="J270" s="244"/>
      <c r="K270" s="244"/>
      <c r="L270" s="248"/>
      <c r="M270" s="249"/>
      <c r="N270" s="250"/>
      <c r="O270" s="250"/>
      <c r="P270" s="250"/>
      <c r="Q270" s="250"/>
      <c r="R270" s="250"/>
      <c r="S270" s="250"/>
      <c r="T270" s="251"/>
      <c r="AT270" s="252" t="s">
        <v>150</v>
      </c>
      <c r="AU270" s="252" t="s">
        <v>82</v>
      </c>
      <c r="AV270" s="15" t="s">
        <v>80</v>
      </c>
      <c r="AW270" s="15" t="s">
        <v>35</v>
      </c>
      <c r="AX270" s="15" t="s">
        <v>73</v>
      </c>
      <c r="AY270" s="252" t="s">
        <v>138</v>
      </c>
    </row>
    <row r="271" spans="1:65" s="13" customFormat="1" ht="11.25">
      <c r="B271" s="210"/>
      <c r="C271" s="211"/>
      <c r="D271" s="206" t="s">
        <v>150</v>
      </c>
      <c r="E271" s="212" t="s">
        <v>19</v>
      </c>
      <c r="F271" s="213" t="s">
        <v>949</v>
      </c>
      <c r="G271" s="211"/>
      <c r="H271" s="214">
        <v>2.1349999999999998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150</v>
      </c>
      <c r="AU271" s="220" t="s">
        <v>82</v>
      </c>
      <c r="AV271" s="13" t="s">
        <v>82</v>
      </c>
      <c r="AW271" s="13" t="s">
        <v>35</v>
      </c>
      <c r="AX271" s="13" t="s">
        <v>73</v>
      </c>
      <c r="AY271" s="220" t="s">
        <v>138</v>
      </c>
    </row>
    <row r="272" spans="1:65" s="14" customFormat="1" ht="11.25">
      <c r="B272" s="221"/>
      <c r="C272" s="222"/>
      <c r="D272" s="206" t="s">
        <v>150</v>
      </c>
      <c r="E272" s="223" t="s">
        <v>19</v>
      </c>
      <c r="F272" s="224" t="s">
        <v>152</v>
      </c>
      <c r="G272" s="222"/>
      <c r="H272" s="225">
        <v>2.1349999999999998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150</v>
      </c>
      <c r="AU272" s="231" t="s">
        <v>82</v>
      </c>
      <c r="AV272" s="14" t="s">
        <v>146</v>
      </c>
      <c r="AW272" s="14" t="s">
        <v>35</v>
      </c>
      <c r="AX272" s="14" t="s">
        <v>80</v>
      </c>
      <c r="AY272" s="231" t="s">
        <v>138</v>
      </c>
    </row>
    <row r="273" spans="1:65" s="2" customFormat="1" ht="16.5" customHeight="1">
      <c r="A273" s="35"/>
      <c r="B273" s="36"/>
      <c r="C273" s="193" t="s">
        <v>523</v>
      </c>
      <c r="D273" s="193" t="s">
        <v>141</v>
      </c>
      <c r="E273" s="194" t="s">
        <v>517</v>
      </c>
      <c r="F273" s="195" t="s">
        <v>518</v>
      </c>
      <c r="G273" s="196" t="s">
        <v>170</v>
      </c>
      <c r="H273" s="197">
        <v>9.18</v>
      </c>
      <c r="I273" s="198"/>
      <c r="J273" s="199">
        <f>ROUND(I273*H273,2)</f>
        <v>0</v>
      </c>
      <c r="K273" s="195" t="s">
        <v>329</v>
      </c>
      <c r="L273" s="40"/>
      <c r="M273" s="200" t="s">
        <v>19</v>
      </c>
      <c r="N273" s="201" t="s">
        <v>44</v>
      </c>
      <c r="O273" s="65"/>
      <c r="P273" s="202">
        <f>O273*H273</f>
        <v>0</v>
      </c>
      <c r="Q273" s="202">
        <v>2.266E-2</v>
      </c>
      <c r="R273" s="202">
        <f>Q273*H273</f>
        <v>0.20801879999999998</v>
      </c>
      <c r="S273" s="202">
        <v>0</v>
      </c>
      <c r="T273" s="20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4" t="s">
        <v>146</v>
      </c>
      <c r="AT273" s="204" t="s">
        <v>141</v>
      </c>
      <c r="AU273" s="204" t="s">
        <v>82</v>
      </c>
      <c r="AY273" s="18" t="s">
        <v>138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8" t="s">
        <v>80</v>
      </c>
      <c r="BK273" s="205">
        <f>ROUND(I273*H273,2)</f>
        <v>0</v>
      </c>
      <c r="BL273" s="18" t="s">
        <v>146</v>
      </c>
      <c r="BM273" s="204" t="s">
        <v>950</v>
      </c>
    </row>
    <row r="274" spans="1:65" s="2" customFormat="1" ht="11.25">
      <c r="A274" s="35"/>
      <c r="B274" s="36"/>
      <c r="C274" s="37"/>
      <c r="D274" s="206" t="s">
        <v>148</v>
      </c>
      <c r="E274" s="37"/>
      <c r="F274" s="207" t="s">
        <v>520</v>
      </c>
      <c r="G274" s="37"/>
      <c r="H274" s="37"/>
      <c r="I274" s="116"/>
      <c r="J274" s="37"/>
      <c r="K274" s="37"/>
      <c r="L274" s="40"/>
      <c r="M274" s="208"/>
      <c r="N274" s="209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148</v>
      </c>
      <c r="AU274" s="18" t="s">
        <v>82</v>
      </c>
    </row>
    <row r="275" spans="1:65" s="15" customFormat="1" ht="11.25">
      <c r="B275" s="243"/>
      <c r="C275" s="244"/>
      <c r="D275" s="206" t="s">
        <v>150</v>
      </c>
      <c r="E275" s="245" t="s">
        <v>19</v>
      </c>
      <c r="F275" s="246" t="s">
        <v>521</v>
      </c>
      <c r="G275" s="244"/>
      <c r="H275" s="245" t="s">
        <v>19</v>
      </c>
      <c r="I275" s="247"/>
      <c r="J275" s="244"/>
      <c r="K275" s="244"/>
      <c r="L275" s="248"/>
      <c r="M275" s="249"/>
      <c r="N275" s="250"/>
      <c r="O275" s="250"/>
      <c r="P275" s="250"/>
      <c r="Q275" s="250"/>
      <c r="R275" s="250"/>
      <c r="S275" s="250"/>
      <c r="T275" s="251"/>
      <c r="AT275" s="252" t="s">
        <v>150</v>
      </c>
      <c r="AU275" s="252" t="s">
        <v>82</v>
      </c>
      <c r="AV275" s="15" t="s">
        <v>80</v>
      </c>
      <c r="AW275" s="15" t="s">
        <v>35</v>
      </c>
      <c r="AX275" s="15" t="s">
        <v>73</v>
      </c>
      <c r="AY275" s="252" t="s">
        <v>138</v>
      </c>
    </row>
    <row r="276" spans="1:65" s="13" customFormat="1" ht="11.25">
      <c r="B276" s="210"/>
      <c r="C276" s="211"/>
      <c r="D276" s="206" t="s">
        <v>150</v>
      </c>
      <c r="E276" s="212" t="s">
        <v>19</v>
      </c>
      <c r="F276" s="213" t="s">
        <v>951</v>
      </c>
      <c r="G276" s="211"/>
      <c r="H276" s="214">
        <v>9.18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150</v>
      </c>
      <c r="AU276" s="220" t="s">
        <v>82</v>
      </c>
      <c r="AV276" s="13" t="s">
        <v>82</v>
      </c>
      <c r="AW276" s="13" t="s">
        <v>35</v>
      </c>
      <c r="AX276" s="13" t="s">
        <v>73</v>
      </c>
      <c r="AY276" s="220" t="s">
        <v>138</v>
      </c>
    </row>
    <row r="277" spans="1:65" s="14" customFormat="1" ht="11.25">
      <c r="B277" s="221"/>
      <c r="C277" s="222"/>
      <c r="D277" s="206" t="s">
        <v>150</v>
      </c>
      <c r="E277" s="223" t="s">
        <v>19</v>
      </c>
      <c r="F277" s="224" t="s">
        <v>152</v>
      </c>
      <c r="G277" s="222"/>
      <c r="H277" s="225">
        <v>9.18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150</v>
      </c>
      <c r="AU277" s="231" t="s">
        <v>82</v>
      </c>
      <c r="AV277" s="14" t="s">
        <v>146</v>
      </c>
      <c r="AW277" s="14" t="s">
        <v>35</v>
      </c>
      <c r="AX277" s="14" t="s">
        <v>80</v>
      </c>
      <c r="AY277" s="231" t="s">
        <v>138</v>
      </c>
    </row>
    <row r="278" spans="1:65" s="2" customFormat="1" ht="16.5" customHeight="1">
      <c r="A278" s="35"/>
      <c r="B278" s="36"/>
      <c r="C278" s="193" t="s">
        <v>530</v>
      </c>
      <c r="D278" s="193" t="s">
        <v>141</v>
      </c>
      <c r="E278" s="194" t="s">
        <v>524</v>
      </c>
      <c r="F278" s="195" t="s">
        <v>525</v>
      </c>
      <c r="G278" s="196" t="s">
        <v>170</v>
      </c>
      <c r="H278" s="197">
        <v>33.996000000000002</v>
      </c>
      <c r="I278" s="198"/>
      <c r="J278" s="199">
        <f>ROUND(I278*H278,2)</f>
        <v>0</v>
      </c>
      <c r="K278" s="195" t="s">
        <v>329</v>
      </c>
      <c r="L278" s="40"/>
      <c r="M278" s="200" t="s">
        <v>19</v>
      </c>
      <c r="N278" s="201" t="s">
        <v>44</v>
      </c>
      <c r="O278" s="65"/>
      <c r="P278" s="202">
        <f>O278*H278</f>
        <v>0</v>
      </c>
      <c r="Q278" s="202">
        <v>1.2878099999999999</v>
      </c>
      <c r="R278" s="202">
        <f>Q278*H278</f>
        <v>43.780388760000001</v>
      </c>
      <c r="S278" s="202">
        <v>0</v>
      </c>
      <c r="T278" s="20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4" t="s">
        <v>146</v>
      </c>
      <c r="AT278" s="204" t="s">
        <v>141</v>
      </c>
      <c r="AU278" s="204" t="s">
        <v>82</v>
      </c>
      <c r="AY278" s="18" t="s">
        <v>138</v>
      </c>
      <c r="BE278" s="205">
        <f>IF(N278="základní",J278,0)</f>
        <v>0</v>
      </c>
      <c r="BF278" s="205">
        <f>IF(N278="snížená",J278,0)</f>
        <v>0</v>
      </c>
      <c r="BG278" s="205">
        <f>IF(N278="zákl. přenesená",J278,0)</f>
        <v>0</v>
      </c>
      <c r="BH278" s="205">
        <f>IF(N278="sníž. přenesená",J278,0)</f>
        <v>0</v>
      </c>
      <c r="BI278" s="205">
        <f>IF(N278="nulová",J278,0)</f>
        <v>0</v>
      </c>
      <c r="BJ278" s="18" t="s">
        <v>80</v>
      </c>
      <c r="BK278" s="205">
        <f>ROUND(I278*H278,2)</f>
        <v>0</v>
      </c>
      <c r="BL278" s="18" t="s">
        <v>146</v>
      </c>
      <c r="BM278" s="204" t="s">
        <v>952</v>
      </c>
    </row>
    <row r="279" spans="1:65" s="2" customFormat="1" ht="19.5">
      <c r="A279" s="35"/>
      <c r="B279" s="36"/>
      <c r="C279" s="37"/>
      <c r="D279" s="206" t="s">
        <v>148</v>
      </c>
      <c r="E279" s="37"/>
      <c r="F279" s="207" t="s">
        <v>527</v>
      </c>
      <c r="G279" s="37"/>
      <c r="H279" s="37"/>
      <c r="I279" s="116"/>
      <c r="J279" s="37"/>
      <c r="K279" s="37"/>
      <c r="L279" s="40"/>
      <c r="M279" s="208"/>
      <c r="N279" s="209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148</v>
      </c>
      <c r="AU279" s="18" t="s">
        <v>82</v>
      </c>
    </row>
    <row r="280" spans="1:65" s="15" customFormat="1" ht="11.25">
      <c r="B280" s="243"/>
      <c r="C280" s="244"/>
      <c r="D280" s="206" t="s">
        <v>150</v>
      </c>
      <c r="E280" s="245" t="s">
        <v>19</v>
      </c>
      <c r="F280" s="246" t="s">
        <v>804</v>
      </c>
      <c r="G280" s="244"/>
      <c r="H280" s="245" t="s">
        <v>19</v>
      </c>
      <c r="I280" s="247"/>
      <c r="J280" s="244"/>
      <c r="K280" s="244"/>
      <c r="L280" s="248"/>
      <c r="M280" s="249"/>
      <c r="N280" s="250"/>
      <c r="O280" s="250"/>
      <c r="P280" s="250"/>
      <c r="Q280" s="250"/>
      <c r="R280" s="250"/>
      <c r="S280" s="250"/>
      <c r="T280" s="251"/>
      <c r="AT280" s="252" t="s">
        <v>150</v>
      </c>
      <c r="AU280" s="252" t="s">
        <v>82</v>
      </c>
      <c r="AV280" s="15" t="s">
        <v>80</v>
      </c>
      <c r="AW280" s="15" t="s">
        <v>35</v>
      </c>
      <c r="AX280" s="15" t="s">
        <v>73</v>
      </c>
      <c r="AY280" s="252" t="s">
        <v>138</v>
      </c>
    </row>
    <row r="281" spans="1:65" s="13" customFormat="1" ht="11.25">
      <c r="B281" s="210"/>
      <c r="C281" s="211"/>
      <c r="D281" s="206" t="s">
        <v>150</v>
      </c>
      <c r="E281" s="212" t="s">
        <v>19</v>
      </c>
      <c r="F281" s="213" t="s">
        <v>805</v>
      </c>
      <c r="G281" s="211"/>
      <c r="H281" s="214">
        <v>33.996000000000002</v>
      </c>
      <c r="I281" s="215"/>
      <c r="J281" s="211"/>
      <c r="K281" s="211"/>
      <c r="L281" s="216"/>
      <c r="M281" s="217"/>
      <c r="N281" s="218"/>
      <c r="O281" s="218"/>
      <c r="P281" s="218"/>
      <c r="Q281" s="218"/>
      <c r="R281" s="218"/>
      <c r="S281" s="218"/>
      <c r="T281" s="219"/>
      <c r="AT281" s="220" t="s">
        <v>150</v>
      </c>
      <c r="AU281" s="220" t="s">
        <v>82</v>
      </c>
      <c r="AV281" s="13" t="s">
        <v>82</v>
      </c>
      <c r="AW281" s="13" t="s">
        <v>35</v>
      </c>
      <c r="AX281" s="13" t="s">
        <v>73</v>
      </c>
      <c r="AY281" s="220" t="s">
        <v>138</v>
      </c>
    </row>
    <row r="282" spans="1:65" s="14" customFormat="1" ht="11.25">
      <c r="B282" s="221"/>
      <c r="C282" s="222"/>
      <c r="D282" s="206" t="s">
        <v>150</v>
      </c>
      <c r="E282" s="223" t="s">
        <v>19</v>
      </c>
      <c r="F282" s="224" t="s">
        <v>152</v>
      </c>
      <c r="G282" s="222"/>
      <c r="H282" s="225">
        <v>33.996000000000002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150</v>
      </c>
      <c r="AU282" s="231" t="s">
        <v>82</v>
      </c>
      <c r="AV282" s="14" t="s">
        <v>146</v>
      </c>
      <c r="AW282" s="14" t="s">
        <v>35</v>
      </c>
      <c r="AX282" s="14" t="s">
        <v>80</v>
      </c>
      <c r="AY282" s="231" t="s">
        <v>138</v>
      </c>
    </row>
    <row r="283" spans="1:65" s="12" customFormat="1" ht="22.9" customHeight="1">
      <c r="B283" s="177"/>
      <c r="C283" s="178"/>
      <c r="D283" s="179" t="s">
        <v>72</v>
      </c>
      <c r="E283" s="191" t="s">
        <v>199</v>
      </c>
      <c r="F283" s="191" t="s">
        <v>529</v>
      </c>
      <c r="G283" s="178"/>
      <c r="H283" s="178"/>
      <c r="I283" s="181"/>
      <c r="J283" s="192">
        <f>BK283</f>
        <v>0</v>
      </c>
      <c r="K283" s="178"/>
      <c r="L283" s="183"/>
      <c r="M283" s="184"/>
      <c r="N283" s="185"/>
      <c r="O283" s="185"/>
      <c r="P283" s="186">
        <f>SUM(P284:P290)</f>
        <v>0</v>
      </c>
      <c r="Q283" s="185"/>
      <c r="R283" s="186">
        <f>SUM(R284:R290)</f>
        <v>2.6779299999999999</v>
      </c>
      <c r="S283" s="185"/>
      <c r="T283" s="187">
        <f>SUM(T284:T290)</f>
        <v>55.432380000000009</v>
      </c>
      <c r="AR283" s="188" t="s">
        <v>80</v>
      </c>
      <c r="AT283" s="189" t="s">
        <v>72</v>
      </c>
      <c r="AU283" s="189" t="s">
        <v>80</v>
      </c>
      <c r="AY283" s="188" t="s">
        <v>138</v>
      </c>
      <c r="BK283" s="190">
        <f>SUM(BK284:BK290)</f>
        <v>0</v>
      </c>
    </row>
    <row r="284" spans="1:65" s="2" customFormat="1" ht="16.5" customHeight="1">
      <c r="A284" s="35"/>
      <c r="B284" s="36"/>
      <c r="C284" s="193" t="s">
        <v>539</v>
      </c>
      <c r="D284" s="193" t="s">
        <v>141</v>
      </c>
      <c r="E284" s="194" t="s">
        <v>557</v>
      </c>
      <c r="F284" s="195" t="s">
        <v>558</v>
      </c>
      <c r="G284" s="196" t="s">
        <v>177</v>
      </c>
      <c r="H284" s="197">
        <v>1</v>
      </c>
      <c r="I284" s="198"/>
      <c r="J284" s="199">
        <f>ROUND(I284*H284,2)</f>
        <v>0</v>
      </c>
      <c r="K284" s="195" t="s">
        <v>329</v>
      </c>
      <c r="L284" s="40"/>
      <c r="M284" s="200" t="s">
        <v>19</v>
      </c>
      <c r="N284" s="201" t="s">
        <v>44</v>
      </c>
      <c r="O284" s="65"/>
      <c r="P284" s="202">
        <f>O284*H284</f>
        <v>0</v>
      </c>
      <c r="Q284" s="202">
        <v>6.4900000000000001E-3</v>
      </c>
      <c r="R284" s="202">
        <f>Q284*H284</f>
        <v>6.4900000000000001E-3</v>
      </c>
      <c r="S284" s="202">
        <v>0</v>
      </c>
      <c r="T284" s="20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4" t="s">
        <v>146</v>
      </c>
      <c r="AT284" s="204" t="s">
        <v>141</v>
      </c>
      <c r="AU284" s="204" t="s">
        <v>82</v>
      </c>
      <c r="AY284" s="18" t="s">
        <v>138</v>
      </c>
      <c r="BE284" s="205">
        <f>IF(N284="základní",J284,0)</f>
        <v>0</v>
      </c>
      <c r="BF284" s="205">
        <f>IF(N284="snížená",J284,0)</f>
        <v>0</v>
      </c>
      <c r="BG284" s="205">
        <f>IF(N284="zákl. přenesená",J284,0)</f>
        <v>0</v>
      </c>
      <c r="BH284" s="205">
        <f>IF(N284="sníž. přenesená",J284,0)</f>
        <v>0</v>
      </c>
      <c r="BI284" s="205">
        <f>IF(N284="nulová",J284,0)</f>
        <v>0</v>
      </c>
      <c r="BJ284" s="18" t="s">
        <v>80</v>
      </c>
      <c r="BK284" s="205">
        <f>ROUND(I284*H284,2)</f>
        <v>0</v>
      </c>
      <c r="BL284" s="18" t="s">
        <v>146</v>
      </c>
      <c r="BM284" s="204" t="s">
        <v>953</v>
      </c>
    </row>
    <row r="285" spans="1:65" s="2" customFormat="1" ht="11.25">
      <c r="A285" s="35"/>
      <c r="B285" s="36"/>
      <c r="C285" s="37"/>
      <c r="D285" s="206" t="s">
        <v>148</v>
      </c>
      <c r="E285" s="37"/>
      <c r="F285" s="207" t="s">
        <v>560</v>
      </c>
      <c r="G285" s="37"/>
      <c r="H285" s="37"/>
      <c r="I285" s="116"/>
      <c r="J285" s="37"/>
      <c r="K285" s="37"/>
      <c r="L285" s="40"/>
      <c r="M285" s="208"/>
      <c r="N285" s="209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148</v>
      </c>
      <c r="AU285" s="18" t="s">
        <v>82</v>
      </c>
    </row>
    <row r="286" spans="1:65" s="2" customFormat="1" ht="16.5" customHeight="1">
      <c r="A286" s="35"/>
      <c r="B286" s="36"/>
      <c r="C286" s="193" t="s">
        <v>545</v>
      </c>
      <c r="D286" s="193" t="s">
        <v>141</v>
      </c>
      <c r="E286" s="194" t="s">
        <v>568</v>
      </c>
      <c r="F286" s="195" t="s">
        <v>569</v>
      </c>
      <c r="G286" s="196" t="s">
        <v>144</v>
      </c>
      <c r="H286" s="197">
        <v>22.262</v>
      </c>
      <c r="I286" s="198"/>
      <c r="J286" s="199">
        <f>ROUND(I286*H286,2)</f>
        <v>0</v>
      </c>
      <c r="K286" s="195" t="s">
        <v>329</v>
      </c>
      <c r="L286" s="40"/>
      <c r="M286" s="200" t="s">
        <v>19</v>
      </c>
      <c r="N286" s="201" t="s">
        <v>44</v>
      </c>
      <c r="O286" s="65"/>
      <c r="P286" s="202">
        <f>O286*H286</f>
        <v>0</v>
      </c>
      <c r="Q286" s="202">
        <v>0.12</v>
      </c>
      <c r="R286" s="202">
        <f>Q286*H286</f>
        <v>2.67144</v>
      </c>
      <c r="S286" s="202">
        <v>2.4900000000000002</v>
      </c>
      <c r="T286" s="203">
        <f>S286*H286</f>
        <v>55.432380000000009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4" t="s">
        <v>146</v>
      </c>
      <c r="AT286" s="204" t="s">
        <v>141</v>
      </c>
      <c r="AU286" s="204" t="s">
        <v>82</v>
      </c>
      <c r="AY286" s="18" t="s">
        <v>138</v>
      </c>
      <c r="BE286" s="205">
        <f>IF(N286="základní",J286,0)</f>
        <v>0</v>
      </c>
      <c r="BF286" s="205">
        <f>IF(N286="snížená",J286,0)</f>
        <v>0</v>
      </c>
      <c r="BG286" s="205">
        <f>IF(N286="zákl. přenesená",J286,0)</f>
        <v>0</v>
      </c>
      <c r="BH286" s="205">
        <f>IF(N286="sníž. přenesená",J286,0)</f>
        <v>0</v>
      </c>
      <c r="BI286" s="205">
        <f>IF(N286="nulová",J286,0)</f>
        <v>0</v>
      </c>
      <c r="BJ286" s="18" t="s">
        <v>80</v>
      </c>
      <c r="BK286" s="205">
        <f>ROUND(I286*H286,2)</f>
        <v>0</v>
      </c>
      <c r="BL286" s="18" t="s">
        <v>146</v>
      </c>
      <c r="BM286" s="204" t="s">
        <v>954</v>
      </c>
    </row>
    <row r="287" spans="1:65" s="2" customFormat="1" ht="11.25">
      <c r="A287" s="35"/>
      <c r="B287" s="36"/>
      <c r="C287" s="37"/>
      <c r="D287" s="206" t="s">
        <v>148</v>
      </c>
      <c r="E287" s="37"/>
      <c r="F287" s="207" t="s">
        <v>571</v>
      </c>
      <c r="G287" s="37"/>
      <c r="H287" s="37"/>
      <c r="I287" s="116"/>
      <c r="J287" s="37"/>
      <c r="K287" s="37"/>
      <c r="L287" s="40"/>
      <c r="M287" s="208"/>
      <c r="N287" s="209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148</v>
      </c>
      <c r="AU287" s="18" t="s">
        <v>82</v>
      </c>
    </row>
    <row r="288" spans="1:65" s="15" customFormat="1" ht="11.25">
      <c r="B288" s="243"/>
      <c r="C288" s="244"/>
      <c r="D288" s="206" t="s">
        <v>150</v>
      </c>
      <c r="E288" s="245" t="s">
        <v>19</v>
      </c>
      <c r="F288" s="246" t="s">
        <v>572</v>
      </c>
      <c r="G288" s="244"/>
      <c r="H288" s="245" t="s">
        <v>19</v>
      </c>
      <c r="I288" s="247"/>
      <c r="J288" s="244"/>
      <c r="K288" s="244"/>
      <c r="L288" s="248"/>
      <c r="M288" s="249"/>
      <c r="N288" s="250"/>
      <c r="O288" s="250"/>
      <c r="P288" s="250"/>
      <c r="Q288" s="250"/>
      <c r="R288" s="250"/>
      <c r="S288" s="250"/>
      <c r="T288" s="251"/>
      <c r="AT288" s="252" t="s">
        <v>150</v>
      </c>
      <c r="AU288" s="252" t="s">
        <v>82</v>
      </c>
      <c r="AV288" s="15" t="s">
        <v>80</v>
      </c>
      <c r="AW288" s="15" t="s">
        <v>35</v>
      </c>
      <c r="AX288" s="15" t="s">
        <v>73</v>
      </c>
      <c r="AY288" s="252" t="s">
        <v>138</v>
      </c>
    </row>
    <row r="289" spans="1:65" s="13" customFormat="1" ht="11.25">
      <c r="B289" s="210"/>
      <c r="C289" s="211"/>
      <c r="D289" s="206" t="s">
        <v>150</v>
      </c>
      <c r="E289" s="212" t="s">
        <v>19</v>
      </c>
      <c r="F289" s="213" t="s">
        <v>955</v>
      </c>
      <c r="G289" s="211"/>
      <c r="H289" s="214">
        <v>22.262</v>
      </c>
      <c r="I289" s="215"/>
      <c r="J289" s="211"/>
      <c r="K289" s="211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150</v>
      </c>
      <c r="AU289" s="220" t="s">
        <v>82</v>
      </c>
      <c r="AV289" s="13" t="s">
        <v>82</v>
      </c>
      <c r="AW289" s="13" t="s">
        <v>35</v>
      </c>
      <c r="AX289" s="13" t="s">
        <v>73</v>
      </c>
      <c r="AY289" s="220" t="s">
        <v>138</v>
      </c>
    </row>
    <row r="290" spans="1:65" s="14" customFormat="1" ht="11.25">
      <c r="B290" s="221"/>
      <c r="C290" s="222"/>
      <c r="D290" s="206" t="s">
        <v>150</v>
      </c>
      <c r="E290" s="223" t="s">
        <v>19</v>
      </c>
      <c r="F290" s="224" t="s">
        <v>152</v>
      </c>
      <c r="G290" s="222"/>
      <c r="H290" s="225">
        <v>22.262</v>
      </c>
      <c r="I290" s="226"/>
      <c r="J290" s="222"/>
      <c r="K290" s="222"/>
      <c r="L290" s="227"/>
      <c r="M290" s="228"/>
      <c r="N290" s="229"/>
      <c r="O290" s="229"/>
      <c r="P290" s="229"/>
      <c r="Q290" s="229"/>
      <c r="R290" s="229"/>
      <c r="S290" s="229"/>
      <c r="T290" s="230"/>
      <c r="AT290" s="231" t="s">
        <v>150</v>
      </c>
      <c r="AU290" s="231" t="s">
        <v>82</v>
      </c>
      <c r="AV290" s="14" t="s">
        <v>146</v>
      </c>
      <c r="AW290" s="14" t="s">
        <v>35</v>
      </c>
      <c r="AX290" s="14" t="s">
        <v>80</v>
      </c>
      <c r="AY290" s="231" t="s">
        <v>138</v>
      </c>
    </row>
    <row r="291" spans="1:65" s="12" customFormat="1" ht="22.9" customHeight="1">
      <c r="B291" s="177"/>
      <c r="C291" s="178"/>
      <c r="D291" s="179" t="s">
        <v>72</v>
      </c>
      <c r="E291" s="191" t="s">
        <v>574</v>
      </c>
      <c r="F291" s="191" t="s">
        <v>575</v>
      </c>
      <c r="G291" s="178"/>
      <c r="H291" s="178"/>
      <c r="I291" s="181"/>
      <c r="J291" s="192">
        <f>BK291</f>
        <v>0</v>
      </c>
      <c r="K291" s="178"/>
      <c r="L291" s="183"/>
      <c r="M291" s="184"/>
      <c r="N291" s="185"/>
      <c r="O291" s="185"/>
      <c r="P291" s="186">
        <f>SUM(P292:P317)</f>
        <v>0</v>
      </c>
      <c r="Q291" s="185"/>
      <c r="R291" s="186">
        <f>SUM(R292:R317)</f>
        <v>0</v>
      </c>
      <c r="S291" s="185"/>
      <c r="T291" s="187">
        <f>SUM(T292:T317)</f>
        <v>0</v>
      </c>
      <c r="AR291" s="188" t="s">
        <v>80</v>
      </c>
      <c r="AT291" s="189" t="s">
        <v>72</v>
      </c>
      <c r="AU291" s="189" t="s">
        <v>80</v>
      </c>
      <c r="AY291" s="188" t="s">
        <v>138</v>
      </c>
      <c r="BK291" s="190">
        <f>SUM(BK292:BK317)</f>
        <v>0</v>
      </c>
    </row>
    <row r="292" spans="1:65" s="2" customFormat="1" ht="16.5" customHeight="1">
      <c r="A292" s="35"/>
      <c r="B292" s="36"/>
      <c r="C292" s="193" t="s">
        <v>551</v>
      </c>
      <c r="D292" s="193" t="s">
        <v>141</v>
      </c>
      <c r="E292" s="194" t="s">
        <v>577</v>
      </c>
      <c r="F292" s="195" t="s">
        <v>578</v>
      </c>
      <c r="G292" s="196" t="s">
        <v>156</v>
      </c>
      <c r="H292" s="197">
        <v>0.72199999999999998</v>
      </c>
      <c r="I292" s="198"/>
      <c r="J292" s="199">
        <f>ROUND(I292*H292,2)</f>
        <v>0</v>
      </c>
      <c r="K292" s="195" t="s">
        <v>329</v>
      </c>
      <c r="L292" s="40"/>
      <c r="M292" s="200" t="s">
        <v>19</v>
      </c>
      <c r="N292" s="201" t="s">
        <v>44</v>
      </c>
      <c r="O292" s="65"/>
      <c r="P292" s="202">
        <f>O292*H292</f>
        <v>0</v>
      </c>
      <c r="Q292" s="202">
        <v>0</v>
      </c>
      <c r="R292" s="202">
        <f>Q292*H292</f>
        <v>0</v>
      </c>
      <c r="S292" s="202">
        <v>0</v>
      </c>
      <c r="T292" s="20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4" t="s">
        <v>146</v>
      </c>
      <c r="AT292" s="204" t="s">
        <v>141</v>
      </c>
      <c r="AU292" s="204" t="s">
        <v>82</v>
      </c>
      <c r="AY292" s="18" t="s">
        <v>138</v>
      </c>
      <c r="BE292" s="205">
        <f>IF(N292="základní",J292,0)</f>
        <v>0</v>
      </c>
      <c r="BF292" s="205">
        <f>IF(N292="snížená",J292,0)</f>
        <v>0</v>
      </c>
      <c r="BG292" s="205">
        <f>IF(N292="zákl. přenesená",J292,0)</f>
        <v>0</v>
      </c>
      <c r="BH292" s="205">
        <f>IF(N292="sníž. přenesená",J292,0)</f>
        <v>0</v>
      </c>
      <c r="BI292" s="205">
        <f>IF(N292="nulová",J292,0)</f>
        <v>0</v>
      </c>
      <c r="BJ292" s="18" t="s">
        <v>80</v>
      </c>
      <c r="BK292" s="205">
        <f>ROUND(I292*H292,2)</f>
        <v>0</v>
      </c>
      <c r="BL292" s="18" t="s">
        <v>146</v>
      </c>
      <c r="BM292" s="204" t="s">
        <v>956</v>
      </c>
    </row>
    <row r="293" spans="1:65" s="2" customFormat="1" ht="11.25">
      <c r="A293" s="35"/>
      <c r="B293" s="36"/>
      <c r="C293" s="37"/>
      <c r="D293" s="206" t="s">
        <v>148</v>
      </c>
      <c r="E293" s="37"/>
      <c r="F293" s="207" t="s">
        <v>580</v>
      </c>
      <c r="G293" s="37"/>
      <c r="H293" s="37"/>
      <c r="I293" s="116"/>
      <c r="J293" s="37"/>
      <c r="K293" s="37"/>
      <c r="L293" s="40"/>
      <c r="M293" s="208"/>
      <c r="N293" s="209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148</v>
      </c>
      <c r="AU293" s="18" t="s">
        <v>82</v>
      </c>
    </row>
    <row r="294" spans="1:65" s="15" customFormat="1" ht="11.25">
      <c r="B294" s="243"/>
      <c r="C294" s="244"/>
      <c r="D294" s="206" t="s">
        <v>150</v>
      </c>
      <c r="E294" s="245" t="s">
        <v>19</v>
      </c>
      <c r="F294" s="246" t="s">
        <v>581</v>
      </c>
      <c r="G294" s="244"/>
      <c r="H294" s="245" t="s">
        <v>19</v>
      </c>
      <c r="I294" s="247"/>
      <c r="J294" s="244"/>
      <c r="K294" s="244"/>
      <c r="L294" s="248"/>
      <c r="M294" s="249"/>
      <c r="N294" s="250"/>
      <c r="O294" s="250"/>
      <c r="P294" s="250"/>
      <c r="Q294" s="250"/>
      <c r="R294" s="250"/>
      <c r="S294" s="250"/>
      <c r="T294" s="251"/>
      <c r="AT294" s="252" t="s">
        <v>150</v>
      </c>
      <c r="AU294" s="252" t="s">
        <v>82</v>
      </c>
      <c r="AV294" s="15" t="s">
        <v>80</v>
      </c>
      <c r="AW294" s="15" t="s">
        <v>35</v>
      </c>
      <c r="AX294" s="15" t="s">
        <v>73</v>
      </c>
      <c r="AY294" s="252" t="s">
        <v>138</v>
      </c>
    </row>
    <row r="295" spans="1:65" s="13" customFormat="1" ht="11.25">
      <c r="B295" s="210"/>
      <c r="C295" s="211"/>
      <c r="D295" s="206" t="s">
        <v>150</v>
      </c>
      <c r="E295" s="212" t="s">
        <v>19</v>
      </c>
      <c r="F295" s="213" t="s">
        <v>957</v>
      </c>
      <c r="G295" s="211"/>
      <c r="H295" s="214">
        <v>0.72199999999999998</v>
      </c>
      <c r="I295" s="215"/>
      <c r="J295" s="211"/>
      <c r="K295" s="211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150</v>
      </c>
      <c r="AU295" s="220" t="s">
        <v>82</v>
      </c>
      <c r="AV295" s="13" t="s">
        <v>82</v>
      </c>
      <c r="AW295" s="13" t="s">
        <v>35</v>
      </c>
      <c r="AX295" s="13" t="s">
        <v>73</v>
      </c>
      <c r="AY295" s="220" t="s">
        <v>138</v>
      </c>
    </row>
    <row r="296" spans="1:65" s="14" customFormat="1" ht="11.25">
      <c r="B296" s="221"/>
      <c r="C296" s="222"/>
      <c r="D296" s="206" t="s">
        <v>150</v>
      </c>
      <c r="E296" s="223" t="s">
        <v>19</v>
      </c>
      <c r="F296" s="224" t="s">
        <v>152</v>
      </c>
      <c r="G296" s="222"/>
      <c r="H296" s="225">
        <v>0.72199999999999998</v>
      </c>
      <c r="I296" s="226"/>
      <c r="J296" s="222"/>
      <c r="K296" s="222"/>
      <c r="L296" s="227"/>
      <c r="M296" s="228"/>
      <c r="N296" s="229"/>
      <c r="O296" s="229"/>
      <c r="P296" s="229"/>
      <c r="Q296" s="229"/>
      <c r="R296" s="229"/>
      <c r="S296" s="229"/>
      <c r="T296" s="230"/>
      <c r="AT296" s="231" t="s">
        <v>150</v>
      </c>
      <c r="AU296" s="231" t="s">
        <v>82</v>
      </c>
      <c r="AV296" s="14" t="s">
        <v>146</v>
      </c>
      <c r="AW296" s="14" t="s">
        <v>35</v>
      </c>
      <c r="AX296" s="14" t="s">
        <v>80</v>
      </c>
      <c r="AY296" s="231" t="s">
        <v>138</v>
      </c>
    </row>
    <row r="297" spans="1:65" s="2" customFormat="1" ht="16.5" customHeight="1">
      <c r="A297" s="35"/>
      <c r="B297" s="36"/>
      <c r="C297" s="193" t="s">
        <v>556</v>
      </c>
      <c r="D297" s="193" t="s">
        <v>141</v>
      </c>
      <c r="E297" s="194" t="s">
        <v>584</v>
      </c>
      <c r="F297" s="195" t="s">
        <v>585</v>
      </c>
      <c r="G297" s="196" t="s">
        <v>156</v>
      </c>
      <c r="H297" s="197">
        <v>56.377000000000002</v>
      </c>
      <c r="I297" s="198"/>
      <c r="J297" s="199">
        <f>ROUND(I297*H297,2)</f>
        <v>0</v>
      </c>
      <c r="K297" s="195" t="s">
        <v>329</v>
      </c>
      <c r="L297" s="40"/>
      <c r="M297" s="200" t="s">
        <v>19</v>
      </c>
      <c r="N297" s="201" t="s">
        <v>44</v>
      </c>
      <c r="O297" s="65"/>
      <c r="P297" s="202">
        <f>O297*H297</f>
        <v>0</v>
      </c>
      <c r="Q297" s="202">
        <v>0</v>
      </c>
      <c r="R297" s="202">
        <f>Q297*H297</f>
        <v>0</v>
      </c>
      <c r="S297" s="202">
        <v>0</v>
      </c>
      <c r="T297" s="20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4" t="s">
        <v>146</v>
      </c>
      <c r="AT297" s="204" t="s">
        <v>141</v>
      </c>
      <c r="AU297" s="204" t="s">
        <v>82</v>
      </c>
      <c r="AY297" s="18" t="s">
        <v>138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8" t="s">
        <v>80</v>
      </c>
      <c r="BK297" s="205">
        <f>ROUND(I297*H297,2)</f>
        <v>0</v>
      </c>
      <c r="BL297" s="18" t="s">
        <v>146</v>
      </c>
      <c r="BM297" s="204" t="s">
        <v>958</v>
      </c>
    </row>
    <row r="298" spans="1:65" s="2" customFormat="1" ht="11.25">
      <c r="A298" s="35"/>
      <c r="B298" s="36"/>
      <c r="C298" s="37"/>
      <c r="D298" s="206" t="s">
        <v>148</v>
      </c>
      <c r="E298" s="37"/>
      <c r="F298" s="207" t="s">
        <v>587</v>
      </c>
      <c r="G298" s="37"/>
      <c r="H298" s="37"/>
      <c r="I298" s="116"/>
      <c r="J298" s="37"/>
      <c r="K298" s="37"/>
      <c r="L298" s="40"/>
      <c r="M298" s="208"/>
      <c r="N298" s="209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148</v>
      </c>
      <c r="AU298" s="18" t="s">
        <v>82</v>
      </c>
    </row>
    <row r="299" spans="1:65" s="15" customFormat="1" ht="11.25">
      <c r="B299" s="243"/>
      <c r="C299" s="244"/>
      <c r="D299" s="206" t="s">
        <v>150</v>
      </c>
      <c r="E299" s="245" t="s">
        <v>19</v>
      </c>
      <c r="F299" s="246" t="s">
        <v>821</v>
      </c>
      <c r="G299" s="244"/>
      <c r="H299" s="245" t="s">
        <v>19</v>
      </c>
      <c r="I299" s="247"/>
      <c r="J299" s="244"/>
      <c r="K299" s="244"/>
      <c r="L299" s="248"/>
      <c r="M299" s="249"/>
      <c r="N299" s="250"/>
      <c r="O299" s="250"/>
      <c r="P299" s="250"/>
      <c r="Q299" s="250"/>
      <c r="R299" s="250"/>
      <c r="S299" s="250"/>
      <c r="T299" s="251"/>
      <c r="AT299" s="252" t="s">
        <v>150</v>
      </c>
      <c r="AU299" s="252" t="s">
        <v>82</v>
      </c>
      <c r="AV299" s="15" t="s">
        <v>80</v>
      </c>
      <c r="AW299" s="15" t="s">
        <v>35</v>
      </c>
      <c r="AX299" s="15" t="s">
        <v>73</v>
      </c>
      <c r="AY299" s="252" t="s">
        <v>138</v>
      </c>
    </row>
    <row r="300" spans="1:65" s="13" customFormat="1" ht="11.25">
      <c r="B300" s="210"/>
      <c r="C300" s="211"/>
      <c r="D300" s="206" t="s">
        <v>150</v>
      </c>
      <c r="E300" s="212" t="s">
        <v>19</v>
      </c>
      <c r="F300" s="213" t="s">
        <v>959</v>
      </c>
      <c r="G300" s="211"/>
      <c r="H300" s="214">
        <v>55.655000000000001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150</v>
      </c>
      <c r="AU300" s="220" t="s">
        <v>82</v>
      </c>
      <c r="AV300" s="13" t="s">
        <v>82</v>
      </c>
      <c r="AW300" s="13" t="s">
        <v>35</v>
      </c>
      <c r="AX300" s="13" t="s">
        <v>73</v>
      </c>
      <c r="AY300" s="220" t="s">
        <v>138</v>
      </c>
    </row>
    <row r="301" spans="1:65" s="15" customFormat="1" ht="11.25">
      <c r="B301" s="243"/>
      <c r="C301" s="244"/>
      <c r="D301" s="206" t="s">
        <v>150</v>
      </c>
      <c r="E301" s="245" t="s">
        <v>19</v>
      </c>
      <c r="F301" s="246" t="s">
        <v>823</v>
      </c>
      <c r="G301" s="244"/>
      <c r="H301" s="245" t="s">
        <v>19</v>
      </c>
      <c r="I301" s="247"/>
      <c r="J301" s="244"/>
      <c r="K301" s="244"/>
      <c r="L301" s="248"/>
      <c r="M301" s="249"/>
      <c r="N301" s="250"/>
      <c r="O301" s="250"/>
      <c r="P301" s="250"/>
      <c r="Q301" s="250"/>
      <c r="R301" s="250"/>
      <c r="S301" s="250"/>
      <c r="T301" s="251"/>
      <c r="AT301" s="252" t="s">
        <v>150</v>
      </c>
      <c r="AU301" s="252" t="s">
        <v>82</v>
      </c>
      <c r="AV301" s="15" t="s">
        <v>80</v>
      </c>
      <c r="AW301" s="15" t="s">
        <v>35</v>
      </c>
      <c r="AX301" s="15" t="s">
        <v>73</v>
      </c>
      <c r="AY301" s="252" t="s">
        <v>138</v>
      </c>
    </row>
    <row r="302" spans="1:65" s="13" customFormat="1" ht="11.25">
      <c r="B302" s="210"/>
      <c r="C302" s="211"/>
      <c r="D302" s="206" t="s">
        <v>150</v>
      </c>
      <c r="E302" s="212" t="s">
        <v>19</v>
      </c>
      <c r="F302" s="213" t="s">
        <v>960</v>
      </c>
      <c r="G302" s="211"/>
      <c r="H302" s="214">
        <v>0.72199999999999998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150</v>
      </c>
      <c r="AU302" s="220" t="s">
        <v>82</v>
      </c>
      <c r="AV302" s="13" t="s">
        <v>82</v>
      </c>
      <c r="AW302" s="13" t="s">
        <v>35</v>
      </c>
      <c r="AX302" s="13" t="s">
        <v>73</v>
      </c>
      <c r="AY302" s="220" t="s">
        <v>138</v>
      </c>
    </row>
    <row r="303" spans="1:65" s="14" customFormat="1" ht="11.25">
      <c r="B303" s="221"/>
      <c r="C303" s="222"/>
      <c r="D303" s="206" t="s">
        <v>150</v>
      </c>
      <c r="E303" s="223" t="s">
        <v>19</v>
      </c>
      <c r="F303" s="224" t="s">
        <v>152</v>
      </c>
      <c r="G303" s="222"/>
      <c r="H303" s="225">
        <v>56.377000000000002</v>
      </c>
      <c r="I303" s="226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AT303" s="231" t="s">
        <v>150</v>
      </c>
      <c r="AU303" s="231" t="s">
        <v>82</v>
      </c>
      <c r="AV303" s="14" t="s">
        <v>146</v>
      </c>
      <c r="AW303" s="14" t="s">
        <v>35</v>
      </c>
      <c r="AX303" s="14" t="s">
        <v>80</v>
      </c>
      <c r="AY303" s="231" t="s">
        <v>138</v>
      </c>
    </row>
    <row r="304" spans="1:65" s="2" customFormat="1" ht="16.5" customHeight="1">
      <c r="A304" s="35"/>
      <c r="B304" s="36"/>
      <c r="C304" s="193" t="s">
        <v>332</v>
      </c>
      <c r="D304" s="193" t="s">
        <v>141</v>
      </c>
      <c r="E304" s="194" t="s">
        <v>593</v>
      </c>
      <c r="F304" s="195" t="s">
        <v>594</v>
      </c>
      <c r="G304" s="196" t="s">
        <v>156</v>
      </c>
      <c r="H304" s="197">
        <v>507.39299999999997</v>
      </c>
      <c r="I304" s="198"/>
      <c r="J304" s="199">
        <f>ROUND(I304*H304,2)</f>
        <v>0</v>
      </c>
      <c r="K304" s="195" t="s">
        <v>329</v>
      </c>
      <c r="L304" s="40"/>
      <c r="M304" s="200" t="s">
        <v>19</v>
      </c>
      <c r="N304" s="201" t="s">
        <v>44</v>
      </c>
      <c r="O304" s="65"/>
      <c r="P304" s="202">
        <f>O304*H304</f>
        <v>0</v>
      </c>
      <c r="Q304" s="202">
        <v>0</v>
      </c>
      <c r="R304" s="202">
        <f>Q304*H304</f>
        <v>0</v>
      </c>
      <c r="S304" s="202">
        <v>0</v>
      </c>
      <c r="T304" s="203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4" t="s">
        <v>146</v>
      </c>
      <c r="AT304" s="204" t="s">
        <v>141</v>
      </c>
      <c r="AU304" s="204" t="s">
        <v>82</v>
      </c>
      <c r="AY304" s="18" t="s">
        <v>138</v>
      </c>
      <c r="BE304" s="205">
        <f>IF(N304="základní",J304,0)</f>
        <v>0</v>
      </c>
      <c r="BF304" s="205">
        <f>IF(N304="snížená",J304,0)</f>
        <v>0</v>
      </c>
      <c r="BG304" s="205">
        <f>IF(N304="zákl. přenesená",J304,0)</f>
        <v>0</v>
      </c>
      <c r="BH304" s="205">
        <f>IF(N304="sníž. přenesená",J304,0)</f>
        <v>0</v>
      </c>
      <c r="BI304" s="205">
        <f>IF(N304="nulová",J304,0)</f>
        <v>0</v>
      </c>
      <c r="BJ304" s="18" t="s">
        <v>80</v>
      </c>
      <c r="BK304" s="205">
        <f>ROUND(I304*H304,2)</f>
        <v>0</v>
      </c>
      <c r="BL304" s="18" t="s">
        <v>146</v>
      </c>
      <c r="BM304" s="204" t="s">
        <v>961</v>
      </c>
    </row>
    <row r="305" spans="1:65" s="2" customFormat="1" ht="19.5">
      <c r="A305" s="35"/>
      <c r="B305" s="36"/>
      <c r="C305" s="37"/>
      <c r="D305" s="206" t="s">
        <v>148</v>
      </c>
      <c r="E305" s="37"/>
      <c r="F305" s="207" t="s">
        <v>596</v>
      </c>
      <c r="G305" s="37"/>
      <c r="H305" s="37"/>
      <c r="I305" s="116"/>
      <c r="J305" s="37"/>
      <c r="K305" s="37"/>
      <c r="L305" s="40"/>
      <c r="M305" s="208"/>
      <c r="N305" s="209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148</v>
      </c>
      <c r="AU305" s="18" t="s">
        <v>82</v>
      </c>
    </row>
    <row r="306" spans="1:65" s="15" customFormat="1" ht="11.25">
      <c r="B306" s="243"/>
      <c r="C306" s="244"/>
      <c r="D306" s="206" t="s">
        <v>150</v>
      </c>
      <c r="E306" s="245" t="s">
        <v>19</v>
      </c>
      <c r="F306" s="246" t="s">
        <v>826</v>
      </c>
      <c r="G306" s="244"/>
      <c r="H306" s="245" t="s">
        <v>19</v>
      </c>
      <c r="I306" s="247"/>
      <c r="J306" s="244"/>
      <c r="K306" s="244"/>
      <c r="L306" s="248"/>
      <c r="M306" s="249"/>
      <c r="N306" s="250"/>
      <c r="O306" s="250"/>
      <c r="P306" s="250"/>
      <c r="Q306" s="250"/>
      <c r="R306" s="250"/>
      <c r="S306" s="250"/>
      <c r="T306" s="251"/>
      <c r="AT306" s="252" t="s">
        <v>150</v>
      </c>
      <c r="AU306" s="252" t="s">
        <v>82</v>
      </c>
      <c r="AV306" s="15" t="s">
        <v>80</v>
      </c>
      <c r="AW306" s="15" t="s">
        <v>35</v>
      </c>
      <c r="AX306" s="15" t="s">
        <v>73</v>
      </c>
      <c r="AY306" s="252" t="s">
        <v>138</v>
      </c>
    </row>
    <row r="307" spans="1:65" s="13" customFormat="1" ht="11.25">
      <c r="B307" s="210"/>
      <c r="C307" s="211"/>
      <c r="D307" s="206" t="s">
        <v>150</v>
      </c>
      <c r="E307" s="212" t="s">
        <v>19</v>
      </c>
      <c r="F307" s="213" t="s">
        <v>962</v>
      </c>
      <c r="G307" s="211"/>
      <c r="H307" s="214">
        <v>500.89499999999998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150</v>
      </c>
      <c r="AU307" s="220" t="s">
        <v>82</v>
      </c>
      <c r="AV307" s="13" t="s">
        <v>82</v>
      </c>
      <c r="AW307" s="13" t="s">
        <v>35</v>
      </c>
      <c r="AX307" s="13" t="s">
        <v>73</v>
      </c>
      <c r="AY307" s="220" t="s">
        <v>138</v>
      </c>
    </row>
    <row r="308" spans="1:65" s="15" customFormat="1" ht="11.25">
      <c r="B308" s="243"/>
      <c r="C308" s="244"/>
      <c r="D308" s="206" t="s">
        <v>150</v>
      </c>
      <c r="E308" s="245" t="s">
        <v>19</v>
      </c>
      <c r="F308" s="246" t="s">
        <v>828</v>
      </c>
      <c r="G308" s="244"/>
      <c r="H308" s="245" t="s">
        <v>19</v>
      </c>
      <c r="I308" s="247"/>
      <c r="J308" s="244"/>
      <c r="K308" s="244"/>
      <c r="L308" s="248"/>
      <c r="M308" s="249"/>
      <c r="N308" s="250"/>
      <c r="O308" s="250"/>
      <c r="P308" s="250"/>
      <c r="Q308" s="250"/>
      <c r="R308" s="250"/>
      <c r="S308" s="250"/>
      <c r="T308" s="251"/>
      <c r="AT308" s="252" t="s">
        <v>150</v>
      </c>
      <c r="AU308" s="252" t="s">
        <v>82</v>
      </c>
      <c r="AV308" s="15" t="s">
        <v>80</v>
      </c>
      <c r="AW308" s="15" t="s">
        <v>35</v>
      </c>
      <c r="AX308" s="15" t="s">
        <v>73</v>
      </c>
      <c r="AY308" s="252" t="s">
        <v>138</v>
      </c>
    </row>
    <row r="309" spans="1:65" s="13" customFormat="1" ht="11.25">
      <c r="B309" s="210"/>
      <c r="C309" s="211"/>
      <c r="D309" s="206" t="s">
        <v>150</v>
      </c>
      <c r="E309" s="212" t="s">
        <v>19</v>
      </c>
      <c r="F309" s="213" t="s">
        <v>963</v>
      </c>
      <c r="G309" s="211"/>
      <c r="H309" s="214">
        <v>6.4980000000000002</v>
      </c>
      <c r="I309" s="215"/>
      <c r="J309" s="211"/>
      <c r="K309" s="211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150</v>
      </c>
      <c r="AU309" s="220" t="s">
        <v>82</v>
      </c>
      <c r="AV309" s="13" t="s">
        <v>82</v>
      </c>
      <c r="AW309" s="13" t="s">
        <v>35</v>
      </c>
      <c r="AX309" s="13" t="s">
        <v>73</v>
      </c>
      <c r="AY309" s="220" t="s">
        <v>138</v>
      </c>
    </row>
    <row r="310" spans="1:65" s="14" customFormat="1" ht="11.25">
      <c r="B310" s="221"/>
      <c r="C310" s="222"/>
      <c r="D310" s="206" t="s">
        <v>150</v>
      </c>
      <c r="E310" s="223" t="s">
        <v>19</v>
      </c>
      <c r="F310" s="224" t="s">
        <v>152</v>
      </c>
      <c r="G310" s="222"/>
      <c r="H310" s="225">
        <v>507.39299999999997</v>
      </c>
      <c r="I310" s="226"/>
      <c r="J310" s="222"/>
      <c r="K310" s="222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150</v>
      </c>
      <c r="AU310" s="231" t="s">
        <v>82</v>
      </c>
      <c r="AV310" s="14" t="s">
        <v>146</v>
      </c>
      <c r="AW310" s="14" t="s">
        <v>35</v>
      </c>
      <c r="AX310" s="14" t="s">
        <v>80</v>
      </c>
      <c r="AY310" s="231" t="s">
        <v>138</v>
      </c>
    </row>
    <row r="311" spans="1:65" s="2" customFormat="1" ht="16.5" customHeight="1">
      <c r="A311" s="35"/>
      <c r="B311" s="36"/>
      <c r="C311" s="193" t="s">
        <v>567</v>
      </c>
      <c r="D311" s="193" t="s">
        <v>141</v>
      </c>
      <c r="E311" s="194" t="s">
        <v>600</v>
      </c>
      <c r="F311" s="195" t="s">
        <v>601</v>
      </c>
      <c r="G311" s="196" t="s">
        <v>156</v>
      </c>
      <c r="H311" s="197">
        <v>56.377000000000002</v>
      </c>
      <c r="I311" s="198"/>
      <c r="J311" s="199">
        <f>ROUND(I311*H311,2)</f>
        <v>0</v>
      </c>
      <c r="K311" s="195" t="s">
        <v>329</v>
      </c>
      <c r="L311" s="40"/>
      <c r="M311" s="200" t="s">
        <v>19</v>
      </c>
      <c r="N311" s="201" t="s">
        <v>44</v>
      </c>
      <c r="O311" s="65"/>
      <c r="P311" s="202">
        <f>O311*H311</f>
        <v>0</v>
      </c>
      <c r="Q311" s="202">
        <v>0</v>
      </c>
      <c r="R311" s="202">
        <f>Q311*H311</f>
        <v>0</v>
      </c>
      <c r="S311" s="202">
        <v>0</v>
      </c>
      <c r="T311" s="20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4" t="s">
        <v>146</v>
      </c>
      <c r="AT311" s="204" t="s">
        <v>141</v>
      </c>
      <c r="AU311" s="204" t="s">
        <v>82</v>
      </c>
      <c r="AY311" s="18" t="s">
        <v>138</v>
      </c>
      <c r="BE311" s="205">
        <f>IF(N311="základní",J311,0)</f>
        <v>0</v>
      </c>
      <c r="BF311" s="205">
        <f>IF(N311="snížená",J311,0)</f>
        <v>0</v>
      </c>
      <c r="BG311" s="205">
        <f>IF(N311="zákl. přenesená",J311,0)</f>
        <v>0</v>
      </c>
      <c r="BH311" s="205">
        <f>IF(N311="sníž. přenesená",J311,0)</f>
        <v>0</v>
      </c>
      <c r="BI311" s="205">
        <f>IF(N311="nulová",J311,0)</f>
        <v>0</v>
      </c>
      <c r="BJ311" s="18" t="s">
        <v>80</v>
      </c>
      <c r="BK311" s="205">
        <f>ROUND(I311*H311,2)</f>
        <v>0</v>
      </c>
      <c r="BL311" s="18" t="s">
        <v>146</v>
      </c>
      <c r="BM311" s="204" t="s">
        <v>964</v>
      </c>
    </row>
    <row r="312" spans="1:65" s="2" customFormat="1" ht="11.25">
      <c r="A312" s="35"/>
      <c r="B312" s="36"/>
      <c r="C312" s="37"/>
      <c r="D312" s="206" t="s">
        <v>148</v>
      </c>
      <c r="E312" s="37"/>
      <c r="F312" s="207" t="s">
        <v>603</v>
      </c>
      <c r="G312" s="37"/>
      <c r="H312" s="37"/>
      <c r="I312" s="116"/>
      <c r="J312" s="37"/>
      <c r="K312" s="37"/>
      <c r="L312" s="40"/>
      <c r="M312" s="208"/>
      <c r="N312" s="209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148</v>
      </c>
      <c r="AU312" s="18" t="s">
        <v>82</v>
      </c>
    </row>
    <row r="313" spans="1:65" s="2" customFormat="1" ht="16.5" customHeight="1">
      <c r="A313" s="35"/>
      <c r="B313" s="36"/>
      <c r="C313" s="193" t="s">
        <v>576</v>
      </c>
      <c r="D313" s="193" t="s">
        <v>141</v>
      </c>
      <c r="E313" s="194" t="s">
        <v>616</v>
      </c>
      <c r="F313" s="195" t="s">
        <v>396</v>
      </c>
      <c r="G313" s="196" t="s">
        <v>156</v>
      </c>
      <c r="H313" s="197">
        <v>55.655000000000001</v>
      </c>
      <c r="I313" s="198"/>
      <c r="J313" s="199">
        <f>ROUND(I313*H313,2)</f>
        <v>0</v>
      </c>
      <c r="K313" s="195" t="s">
        <v>329</v>
      </c>
      <c r="L313" s="40"/>
      <c r="M313" s="200" t="s">
        <v>19</v>
      </c>
      <c r="N313" s="201" t="s">
        <v>44</v>
      </c>
      <c r="O313" s="65"/>
      <c r="P313" s="202">
        <f>O313*H313</f>
        <v>0</v>
      </c>
      <c r="Q313" s="202">
        <v>0</v>
      </c>
      <c r="R313" s="202">
        <f>Q313*H313</f>
        <v>0</v>
      </c>
      <c r="S313" s="202">
        <v>0</v>
      </c>
      <c r="T313" s="203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4" t="s">
        <v>146</v>
      </c>
      <c r="AT313" s="204" t="s">
        <v>141</v>
      </c>
      <c r="AU313" s="204" t="s">
        <v>82</v>
      </c>
      <c r="AY313" s="18" t="s">
        <v>138</v>
      </c>
      <c r="BE313" s="205">
        <f>IF(N313="základní",J313,0)</f>
        <v>0</v>
      </c>
      <c r="BF313" s="205">
        <f>IF(N313="snížená",J313,0)</f>
        <v>0</v>
      </c>
      <c r="BG313" s="205">
        <f>IF(N313="zákl. přenesená",J313,0)</f>
        <v>0</v>
      </c>
      <c r="BH313" s="205">
        <f>IF(N313="sníž. přenesená",J313,0)</f>
        <v>0</v>
      </c>
      <c r="BI313" s="205">
        <f>IF(N313="nulová",J313,0)</f>
        <v>0</v>
      </c>
      <c r="BJ313" s="18" t="s">
        <v>80</v>
      </c>
      <c r="BK313" s="205">
        <f>ROUND(I313*H313,2)</f>
        <v>0</v>
      </c>
      <c r="BL313" s="18" t="s">
        <v>146</v>
      </c>
      <c r="BM313" s="204" t="s">
        <v>965</v>
      </c>
    </row>
    <row r="314" spans="1:65" s="2" customFormat="1" ht="11.25">
      <c r="A314" s="35"/>
      <c r="B314" s="36"/>
      <c r="C314" s="37"/>
      <c r="D314" s="206" t="s">
        <v>148</v>
      </c>
      <c r="E314" s="37"/>
      <c r="F314" s="207" t="s">
        <v>398</v>
      </c>
      <c r="G314" s="37"/>
      <c r="H314" s="37"/>
      <c r="I314" s="116"/>
      <c r="J314" s="37"/>
      <c r="K314" s="37"/>
      <c r="L314" s="40"/>
      <c r="M314" s="208"/>
      <c r="N314" s="209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148</v>
      </c>
      <c r="AU314" s="18" t="s">
        <v>82</v>
      </c>
    </row>
    <row r="315" spans="1:65" s="15" customFormat="1" ht="11.25">
      <c r="B315" s="243"/>
      <c r="C315" s="244"/>
      <c r="D315" s="206" t="s">
        <v>150</v>
      </c>
      <c r="E315" s="245" t="s">
        <v>19</v>
      </c>
      <c r="F315" s="246" t="s">
        <v>618</v>
      </c>
      <c r="G315" s="244"/>
      <c r="H315" s="245" t="s">
        <v>19</v>
      </c>
      <c r="I315" s="247"/>
      <c r="J315" s="244"/>
      <c r="K315" s="244"/>
      <c r="L315" s="248"/>
      <c r="M315" s="249"/>
      <c r="N315" s="250"/>
      <c r="O315" s="250"/>
      <c r="P315" s="250"/>
      <c r="Q315" s="250"/>
      <c r="R315" s="250"/>
      <c r="S315" s="250"/>
      <c r="T315" s="251"/>
      <c r="AT315" s="252" t="s">
        <v>150</v>
      </c>
      <c r="AU315" s="252" t="s">
        <v>82</v>
      </c>
      <c r="AV315" s="15" t="s">
        <v>80</v>
      </c>
      <c r="AW315" s="15" t="s">
        <v>35</v>
      </c>
      <c r="AX315" s="15" t="s">
        <v>73</v>
      </c>
      <c r="AY315" s="252" t="s">
        <v>138</v>
      </c>
    </row>
    <row r="316" spans="1:65" s="13" customFormat="1" ht="11.25">
      <c r="B316" s="210"/>
      <c r="C316" s="211"/>
      <c r="D316" s="206" t="s">
        <v>150</v>
      </c>
      <c r="E316" s="212" t="s">
        <v>19</v>
      </c>
      <c r="F316" s="213" t="s">
        <v>966</v>
      </c>
      <c r="G316" s="211"/>
      <c r="H316" s="214">
        <v>55.655000000000001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150</v>
      </c>
      <c r="AU316" s="220" t="s">
        <v>82</v>
      </c>
      <c r="AV316" s="13" t="s">
        <v>82</v>
      </c>
      <c r="AW316" s="13" t="s">
        <v>35</v>
      </c>
      <c r="AX316" s="13" t="s">
        <v>73</v>
      </c>
      <c r="AY316" s="220" t="s">
        <v>138</v>
      </c>
    </row>
    <row r="317" spans="1:65" s="14" customFormat="1" ht="11.25">
      <c r="B317" s="221"/>
      <c r="C317" s="222"/>
      <c r="D317" s="206" t="s">
        <v>150</v>
      </c>
      <c r="E317" s="223" t="s">
        <v>19</v>
      </c>
      <c r="F317" s="224" t="s">
        <v>152</v>
      </c>
      <c r="G317" s="222"/>
      <c r="H317" s="225">
        <v>55.655000000000001</v>
      </c>
      <c r="I317" s="226"/>
      <c r="J317" s="222"/>
      <c r="K317" s="222"/>
      <c r="L317" s="227"/>
      <c r="M317" s="228"/>
      <c r="N317" s="229"/>
      <c r="O317" s="229"/>
      <c r="P317" s="229"/>
      <c r="Q317" s="229"/>
      <c r="R317" s="229"/>
      <c r="S317" s="229"/>
      <c r="T317" s="230"/>
      <c r="AT317" s="231" t="s">
        <v>150</v>
      </c>
      <c r="AU317" s="231" t="s">
        <v>82</v>
      </c>
      <c r="AV317" s="14" t="s">
        <v>146</v>
      </c>
      <c r="AW317" s="14" t="s">
        <v>35</v>
      </c>
      <c r="AX317" s="14" t="s">
        <v>80</v>
      </c>
      <c r="AY317" s="231" t="s">
        <v>138</v>
      </c>
    </row>
    <row r="318" spans="1:65" s="12" customFormat="1" ht="22.9" customHeight="1">
      <c r="B318" s="177"/>
      <c r="C318" s="178"/>
      <c r="D318" s="179" t="s">
        <v>72</v>
      </c>
      <c r="E318" s="191" t="s">
        <v>620</v>
      </c>
      <c r="F318" s="191" t="s">
        <v>621</v>
      </c>
      <c r="G318" s="178"/>
      <c r="H318" s="178"/>
      <c r="I318" s="181"/>
      <c r="J318" s="192">
        <f>BK318</f>
        <v>0</v>
      </c>
      <c r="K318" s="178"/>
      <c r="L318" s="183"/>
      <c r="M318" s="184"/>
      <c r="N318" s="185"/>
      <c r="O318" s="185"/>
      <c r="P318" s="186">
        <f>SUM(P319:P320)</f>
        <v>0</v>
      </c>
      <c r="Q318" s="185"/>
      <c r="R318" s="186">
        <f>SUM(R319:R320)</f>
        <v>0</v>
      </c>
      <c r="S318" s="185"/>
      <c r="T318" s="187">
        <f>SUM(T319:T320)</f>
        <v>0</v>
      </c>
      <c r="AR318" s="188" t="s">
        <v>80</v>
      </c>
      <c r="AT318" s="189" t="s">
        <v>72</v>
      </c>
      <c r="AU318" s="189" t="s">
        <v>80</v>
      </c>
      <c r="AY318" s="188" t="s">
        <v>138</v>
      </c>
      <c r="BK318" s="190">
        <f>SUM(BK319:BK320)</f>
        <v>0</v>
      </c>
    </row>
    <row r="319" spans="1:65" s="2" customFormat="1" ht="16.5" customHeight="1">
      <c r="A319" s="35"/>
      <c r="B319" s="36"/>
      <c r="C319" s="193" t="s">
        <v>583</v>
      </c>
      <c r="D319" s="193" t="s">
        <v>141</v>
      </c>
      <c r="E319" s="194" t="s">
        <v>623</v>
      </c>
      <c r="F319" s="195" t="s">
        <v>624</v>
      </c>
      <c r="G319" s="196" t="s">
        <v>156</v>
      </c>
      <c r="H319" s="197">
        <v>123.55</v>
      </c>
      <c r="I319" s="198"/>
      <c r="J319" s="199">
        <f>ROUND(I319*H319,2)</f>
        <v>0</v>
      </c>
      <c r="K319" s="195" t="s">
        <v>329</v>
      </c>
      <c r="L319" s="40"/>
      <c r="M319" s="200" t="s">
        <v>19</v>
      </c>
      <c r="N319" s="201" t="s">
        <v>44</v>
      </c>
      <c r="O319" s="65"/>
      <c r="P319" s="202">
        <f>O319*H319</f>
        <v>0</v>
      </c>
      <c r="Q319" s="202">
        <v>0</v>
      </c>
      <c r="R319" s="202">
        <f>Q319*H319</f>
        <v>0</v>
      </c>
      <c r="S319" s="202">
        <v>0</v>
      </c>
      <c r="T319" s="203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4" t="s">
        <v>146</v>
      </c>
      <c r="AT319" s="204" t="s">
        <v>141</v>
      </c>
      <c r="AU319" s="204" t="s">
        <v>82</v>
      </c>
      <c r="AY319" s="18" t="s">
        <v>138</v>
      </c>
      <c r="BE319" s="205">
        <f>IF(N319="základní",J319,0)</f>
        <v>0</v>
      </c>
      <c r="BF319" s="205">
        <f>IF(N319="snížená",J319,0)</f>
        <v>0</v>
      </c>
      <c r="BG319" s="205">
        <f>IF(N319="zákl. přenesená",J319,0)</f>
        <v>0</v>
      </c>
      <c r="BH319" s="205">
        <f>IF(N319="sníž. přenesená",J319,0)</f>
        <v>0</v>
      </c>
      <c r="BI319" s="205">
        <f>IF(N319="nulová",J319,0)</f>
        <v>0</v>
      </c>
      <c r="BJ319" s="18" t="s">
        <v>80</v>
      </c>
      <c r="BK319" s="205">
        <f>ROUND(I319*H319,2)</f>
        <v>0</v>
      </c>
      <c r="BL319" s="18" t="s">
        <v>146</v>
      </c>
      <c r="BM319" s="204" t="s">
        <v>967</v>
      </c>
    </row>
    <row r="320" spans="1:65" s="2" customFormat="1" ht="19.5">
      <c r="A320" s="35"/>
      <c r="B320" s="36"/>
      <c r="C320" s="37"/>
      <c r="D320" s="206" t="s">
        <v>148</v>
      </c>
      <c r="E320" s="37"/>
      <c r="F320" s="207" t="s">
        <v>626</v>
      </c>
      <c r="G320" s="37"/>
      <c r="H320" s="37"/>
      <c r="I320" s="116"/>
      <c r="J320" s="37"/>
      <c r="K320" s="37"/>
      <c r="L320" s="40"/>
      <c r="M320" s="208"/>
      <c r="N320" s="209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148</v>
      </c>
      <c r="AU320" s="18" t="s">
        <v>82</v>
      </c>
    </row>
    <row r="321" spans="1:65" s="12" customFormat="1" ht="25.9" customHeight="1">
      <c r="B321" s="177"/>
      <c r="C321" s="178"/>
      <c r="D321" s="179" t="s">
        <v>72</v>
      </c>
      <c r="E321" s="180" t="s">
        <v>627</v>
      </c>
      <c r="F321" s="180" t="s">
        <v>628</v>
      </c>
      <c r="G321" s="178"/>
      <c r="H321" s="178"/>
      <c r="I321" s="181"/>
      <c r="J321" s="182">
        <f>BK321</f>
        <v>0</v>
      </c>
      <c r="K321" s="178"/>
      <c r="L321" s="183"/>
      <c r="M321" s="184"/>
      <c r="N321" s="185"/>
      <c r="O321" s="185"/>
      <c r="P321" s="186">
        <f>P322</f>
        <v>0</v>
      </c>
      <c r="Q321" s="185"/>
      <c r="R321" s="186">
        <f>R322</f>
        <v>5.3999999999999992E-2</v>
      </c>
      <c r="S321" s="185"/>
      <c r="T321" s="187">
        <f>T322</f>
        <v>0</v>
      </c>
      <c r="AR321" s="188" t="s">
        <v>82</v>
      </c>
      <c r="AT321" s="189" t="s">
        <v>72</v>
      </c>
      <c r="AU321" s="189" t="s">
        <v>73</v>
      </c>
      <c r="AY321" s="188" t="s">
        <v>138</v>
      </c>
      <c r="BK321" s="190">
        <f>BK322</f>
        <v>0</v>
      </c>
    </row>
    <row r="322" spans="1:65" s="12" customFormat="1" ht="22.9" customHeight="1">
      <c r="B322" s="177"/>
      <c r="C322" s="178"/>
      <c r="D322" s="179" t="s">
        <v>72</v>
      </c>
      <c r="E322" s="191" t="s">
        <v>629</v>
      </c>
      <c r="F322" s="191" t="s">
        <v>630</v>
      </c>
      <c r="G322" s="178"/>
      <c r="H322" s="178"/>
      <c r="I322" s="181"/>
      <c r="J322" s="192">
        <f>BK322</f>
        <v>0</v>
      </c>
      <c r="K322" s="178"/>
      <c r="L322" s="183"/>
      <c r="M322" s="184"/>
      <c r="N322" s="185"/>
      <c r="O322" s="185"/>
      <c r="P322" s="186">
        <f>SUM(P323:P340)</f>
        <v>0</v>
      </c>
      <c r="Q322" s="185"/>
      <c r="R322" s="186">
        <f>SUM(R323:R340)</f>
        <v>5.3999999999999992E-2</v>
      </c>
      <c r="S322" s="185"/>
      <c r="T322" s="187">
        <f>SUM(T323:T340)</f>
        <v>0</v>
      </c>
      <c r="AR322" s="188" t="s">
        <v>82</v>
      </c>
      <c r="AT322" s="189" t="s">
        <v>72</v>
      </c>
      <c r="AU322" s="189" t="s">
        <v>80</v>
      </c>
      <c r="AY322" s="188" t="s">
        <v>138</v>
      </c>
      <c r="BK322" s="190">
        <f>SUM(BK323:BK340)</f>
        <v>0</v>
      </c>
    </row>
    <row r="323" spans="1:65" s="2" customFormat="1" ht="16.5" customHeight="1">
      <c r="A323" s="35"/>
      <c r="B323" s="36"/>
      <c r="C323" s="193" t="s">
        <v>592</v>
      </c>
      <c r="D323" s="193" t="s">
        <v>141</v>
      </c>
      <c r="E323" s="194" t="s">
        <v>632</v>
      </c>
      <c r="F323" s="195" t="s">
        <v>633</v>
      </c>
      <c r="G323" s="196" t="s">
        <v>170</v>
      </c>
      <c r="H323" s="197">
        <v>51</v>
      </c>
      <c r="I323" s="198"/>
      <c r="J323" s="199">
        <f>ROUND(I323*H323,2)</f>
        <v>0</v>
      </c>
      <c r="K323" s="195" t="s">
        <v>329</v>
      </c>
      <c r="L323" s="40"/>
      <c r="M323" s="200" t="s">
        <v>19</v>
      </c>
      <c r="N323" s="201" t="s">
        <v>44</v>
      </c>
      <c r="O323" s="65"/>
      <c r="P323" s="202">
        <f>O323*H323</f>
        <v>0</v>
      </c>
      <c r="Q323" s="202">
        <v>0</v>
      </c>
      <c r="R323" s="202">
        <f>Q323*H323</f>
        <v>0</v>
      </c>
      <c r="S323" s="202">
        <v>0</v>
      </c>
      <c r="T323" s="203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4" t="s">
        <v>249</v>
      </c>
      <c r="AT323" s="204" t="s">
        <v>141</v>
      </c>
      <c r="AU323" s="204" t="s">
        <v>82</v>
      </c>
      <c r="AY323" s="18" t="s">
        <v>138</v>
      </c>
      <c r="BE323" s="205">
        <f>IF(N323="základní",J323,0)</f>
        <v>0</v>
      </c>
      <c r="BF323" s="205">
        <f>IF(N323="snížená",J323,0)</f>
        <v>0</v>
      </c>
      <c r="BG323" s="205">
        <f>IF(N323="zákl. přenesená",J323,0)</f>
        <v>0</v>
      </c>
      <c r="BH323" s="205">
        <f>IF(N323="sníž. přenesená",J323,0)</f>
        <v>0</v>
      </c>
      <c r="BI323" s="205">
        <f>IF(N323="nulová",J323,0)</f>
        <v>0</v>
      </c>
      <c r="BJ323" s="18" t="s">
        <v>80</v>
      </c>
      <c r="BK323" s="205">
        <f>ROUND(I323*H323,2)</f>
        <v>0</v>
      </c>
      <c r="BL323" s="18" t="s">
        <v>249</v>
      </c>
      <c r="BM323" s="204" t="s">
        <v>968</v>
      </c>
    </row>
    <row r="324" spans="1:65" s="2" customFormat="1" ht="11.25">
      <c r="A324" s="35"/>
      <c r="B324" s="36"/>
      <c r="C324" s="37"/>
      <c r="D324" s="206" t="s">
        <v>148</v>
      </c>
      <c r="E324" s="37"/>
      <c r="F324" s="207" t="s">
        <v>635</v>
      </c>
      <c r="G324" s="37"/>
      <c r="H324" s="37"/>
      <c r="I324" s="116"/>
      <c r="J324" s="37"/>
      <c r="K324" s="37"/>
      <c r="L324" s="40"/>
      <c r="M324" s="208"/>
      <c r="N324" s="209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148</v>
      </c>
      <c r="AU324" s="18" t="s">
        <v>82</v>
      </c>
    </row>
    <row r="325" spans="1:65" s="15" customFormat="1" ht="11.25">
      <c r="B325" s="243"/>
      <c r="C325" s="244"/>
      <c r="D325" s="206" t="s">
        <v>150</v>
      </c>
      <c r="E325" s="245" t="s">
        <v>19</v>
      </c>
      <c r="F325" s="246" t="s">
        <v>636</v>
      </c>
      <c r="G325" s="244"/>
      <c r="H325" s="245" t="s">
        <v>19</v>
      </c>
      <c r="I325" s="247"/>
      <c r="J325" s="244"/>
      <c r="K325" s="244"/>
      <c r="L325" s="248"/>
      <c r="M325" s="249"/>
      <c r="N325" s="250"/>
      <c r="O325" s="250"/>
      <c r="P325" s="250"/>
      <c r="Q325" s="250"/>
      <c r="R325" s="250"/>
      <c r="S325" s="250"/>
      <c r="T325" s="251"/>
      <c r="AT325" s="252" t="s">
        <v>150</v>
      </c>
      <c r="AU325" s="252" t="s">
        <v>82</v>
      </c>
      <c r="AV325" s="15" t="s">
        <v>80</v>
      </c>
      <c r="AW325" s="15" t="s">
        <v>35</v>
      </c>
      <c r="AX325" s="15" t="s">
        <v>73</v>
      </c>
      <c r="AY325" s="252" t="s">
        <v>138</v>
      </c>
    </row>
    <row r="326" spans="1:65" s="13" customFormat="1" ht="11.25">
      <c r="B326" s="210"/>
      <c r="C326" s="211"/>
      <c r="D326" s="206" t="s">
        <v>150</v>
      </c>
      <c r="E326" s="212" t="s">
        <v>19</v>
      </c>
      <c r="F326" s="213" t="s">
        <v>969</v>
      </c>
      <c r="G326" s="211"/>
      <c r="H326" s="214">
        <v>51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150</v>
      </c>
      <c r="AU326" s="220" t="s">
        <v>82</v>
      </c>
      <c r="AV326" s="13" t="s">
        <v>82</v>
      </c>
      <c r="AW326" s="13" t="s">
        <v>35</v>
      </c>
      <c r="AX326" s="13" t="s">
        <v>73</v>
      </c>
      <c r="AY326" s="220" t="s">
        <v>138</v>
      </c>
    </row>
    <row r="327" spans="1:65" s="14" customFormat="1" ht="11.25">
      <c r="B327" s="221"/>
      <c r="C327" s="222"/>
      <c r="D327" s="206" t="s">
        <v>150</v>
      </c>
      <c r="E327" s="223" t="s">
        <v>19</v>
      </c>
      <c r="F327" s="224" t="s">
        <v>152</v>
      </c>
      <c r="G327" s="222"/>
      <c r="H327" s="225">
        <v>51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150</v>
      </c>
      <c r="AU327" s="231" t="s">
        <v>82</v>
      </c>
      <c r="AV327" s="14" t="s">
        <v>146</v>
      </c>
      <c r="AW327" s="14" t="s">
        <v>35</v>
      </c>
      <c r="AX327" s="14" t="s">
        <v>80</v>
      </c>
      <c r="AY327" s="231" t="s">
        <v>138</v>
      </c>
    </row>
    <row r="328" spans="1:65" s="2" customFormat="1" ht="16.5" customHeight="1">
      <c r="A328" s="35"/>
      <c r="B328" s="36"/>
      <c r="C328" s="232" t="s">
        <v>599</v>
      </c>
      <c r="D328" s="232" t="s">
        <v>153</v>
      </c>
      <c r="E328" s="233" t="s">
        <v>639</v>
      </c>
      <c r="F328" s="234" t="s">
        <v>640</v>
      </c>
      <c r="G328" s="235" t="s">
        <v>156</v>
      </c>
      <c r="H328" s="236">
        <v>1.7999999999999999E-2</v>
      </c>
      <c r="I328" s="237"/>
      <c r="J328" s="238">
        <f>ROUND(I328*H328,2)</f>
        <v>0</v>
      </c>
      <c r="K328" s="234" t="s">
        <v>329</v>
      </c>
      <c r="L328" s="239"/>
      <c r="M328" s="240" t="s">
        <v>19</v>
      </c>
      <c r="N328" s="241" t="s">
        <v>44</v>
      </c>
      <c r="O328" s="65"/>
      <c r="P328" s="202">
        <f>O328*H328</f>
        <v>0</v>
      </c>
      <c r="Q328" s="202">
        <v>1</v>
      </c>
      <c r="R328" s="202">
        <f>Q328*H328</f>
        <v>1.7999999999999999E-2</v>
      </c>
      <c r="S328" s="202">
        <v>0</v>
      </c>
      <c r="T328" s="20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4" t="s">
        <v>509</v>
      </c>
      <c r="AT328" s="204" t="s">
        <v>153</v>
      </c>
      <c r="AU328" s="204" t="s">
        <v>82</v>
      </c>
      <c r="AY328" s="18" t="s">
        <v>138</v>
      </c>
      <c r="BE328" s="205">
        <f>IF(N328="základní",J328,0)</f>
        <v>0</v>
      </c>
      <c r="BF328" s="205">
        <f>IF(N328="snížená",J328,0)</f>
        <v>0</v>
      </c>
      <c r="BG328" s="205">
        <f>IF(N328="zákl. přenesená",J328,0)</f>
        <v>0</v>
      </c>
      <c r="BH328" s="205">
        <f>IF(N328="sníž. přenesená",J328,0)</f>
        <v>0</v>
      </c>
      <c r="BI328" s="205">
        <f>IF(N328="nulová",J328,0)</f>
        <v>0</v>
      </c>
      <c r="BJ328" s="18" t="s">
        <v>80</v>
      </c>
      <c r="BK328" s="205">
        <f>ROUND(I328*H328,2)</f>
        <v>0</v>
      </c>
      <c r="BL328" s="18" t="s">
        <v>249</v>
      </c>
      <c r="BM328" s="204" t="s">
        <v>970</v>
      </c>
    </row>
    <row r="329" spans="1:65" s="2" customFormat="1" ht="11.25">
      <c r="A329" s="35"/>
      <c r="B329" s="36"/>
      <c r="C329" s="37"/>
      <c r="D329" s="206" t="s">
        <v>148</v>
      </c>
      <c r="E329" s="37"/>
      <c r="F329" s="207" t="s">
        <v>640</v>
      </c>
      <c r="G329" s="37"/>
      <c r="H329" s="37"/>
      <c r="I329" s="116"/>
      <c r="J329" s="37"/>
      <c r="K329" s="37"/>
      <c r="L329" s="40"/>
      <c r="M329" s="208"/>
      <c r="N329" s="209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148</v>
      </c>
      <c r="AU329" s="18" t="s">
        <v>82</v>
      </c>
    </row>
    <row r="330" spans="1:65" s="13" customFormat="1" ht="11.25">
      <c r="B330" s="210"/>
      <c r="C330" s="211"/>
      <c r="D330" s="206" t="s">
        <v>150</v>
      </c>
      <c r="E330" s="211"/>
      <c r="F330" s="213" t="s">
        <v>971</v>
      </c>
      <c r="G330" s="211"/>
      <c r="H330" s="214">
        <v>1.7999999999999999E-2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150</v>
      </c>
      <c r="AU330" s="220" t="s">
        <v>82</v>
      </c>
      <c r="AV330" s="13" t="s">
        <v>82</v>
      </c>
      <c r="AW330" s="13" t="s">
        <v>4</v>
      </c>
      <c r="AX330" s="13" t="s">
        <v>80</v>
      </c>
      <c r="AY330" s="220" t="s">
        <v>138</v>
      </c>
    </row>
    <row r="331" spans="1:65" s="2" customFormat="1" ht="16.5" customHeight="1">
      <c r="A331" s="35"/>
      <c r="B331" s="36"/>
      <c r="C331" s="193" t="s">
        <v>608</v>
      </c>
      <c r="D331" s="193" t="s">
        <v>141</v>
      </c>
      <c r="E331" s="194" t="s">
        <v>645</v>
      </c>
      <c r="F331" s="195" t="s">
        <v>646</v>
      </c>
      <c r="G331" s="196" t="s">
        <v>170</v>
      </c>
      <c r="H331" s="197">
        <v>102</v>
      </c>
      <c r="I331" s="198"/>
      <c r="J331" s="199">
        <f>ROUND(I331*H331,2)</f>
        <v>0</v>
      </c>
      <c r="K331" s="195" t="s">
        <v>329</v>
      </c>
      <c r="L331" s="40"/>
      <c r="M331" s="200" t="s">
        <v>19</v>
      </c>
      <c r="N331" s="201" t="s">
        <v>44</v>
      </c>
      <c r="O331" s="65"/>
      <c r="P331" s="202">
        <f>O331*H331</f>
        <v>0</v>
      </c>
      <c r="Q331" s="202">
        <v>0</v>
      </c>
      <c r="R331" s="202">
        <f>Q331*H331</f>
        <v>0</v>
      </c>
      <c r="S331" s="202">
        <v>0</v>
      </c>
      <c r="T331" s="20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4" t="s">
        <v>249</v>
      </c>
      <c r="AT331" s="204" t="s">
        <v>141</v>
      </c>
      <c r="AU331" s="204" t="s">
        <v>82</v>
      </c>
      <c r="AY331" s="18" t="s">
        <v>138</v>
      </c>
      <c r="BE331" s="205">
        <f>IF(N331="základní",J331,0)</f>
        <v>0</v>
      </c>
      <c r="BF331" s="205">
        <f>IF(N331="snížená",J331,0)</f>
        <v>0</v>
      </c>
      <c r="BG331" s="205">
        <f>IF(N331="zákl. přenesená",J331,0)</f>
        <v>0</v>
      </c>
      <c r="BH331" s="205">
        <f>IF(N331="sníž. přenesená",J331,0)</f>
        <v>0</v>
      </c>
      <c r="BI331" s="205">
        <f>IF(N331="nulová",J331,0)</f>
        <v>0</v>
      </c>
      <c r="BJ331" s="18" t="s">
        <v>80</v>
      </c>
      <c r="BK331" s="205">
        <f>ROUND(I331*H331,2)</f>
        <v>0</v>
      </c>
      <c r="BL331" s="18" t="s">
        <v>249</v>
      </c>
      <c r="BM331" s="204" t="s">
        <v>972</v>
      </c>
    </row>
    <row r="332" spans="1:65" s="2" customFormat="1" ht="11.25">
      <c r="A332" s="35"/>
      <c r="B332" s="36"/>
      <c r="C332" s="37"/>
      <c r="D332" s="206" t="s">
        <v>148</v>
      </c>
      <c r="E332" s="37"/>
      <c r="F332" s="207" t="s">
        <v>648</v>
      </c>
      <c r="G332" s="37"/>
      <c r="H332" s="37"/>
      <c r="I332" s="116"/>
      <c r="J332" s="37"/>
      <c r="K332" s="37"/>
      <c r="L332" s="40"/>
      <c r="M332" s="208"/>
      <c r="N332" s="209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148</v>
      </c>
      <c r="AU332" s="18" t="s">
        <v>82</v>
      </c>
    </row>
    <row r="333" spans="1:65" s="15" customFormat="1" ht="11.25">
      <c r="B333" s="243"/>
      <c r="C333" s="244"/>
      <c r="D333" s="206" t="s">
        <v>150</v>
      </c>
      <c r="E333" s="245" t="s">
        <v>19</v>
      </c>
      <c r="F333" s="246" t="s">
        <v>649</v>
      </c>
      <c r="G333" s="244"/>
      <c r="H333" s="245" t="s">
        <v>19</v>
      </c>
      <c r="I333" s="247"/>
      <c r="J333" s="244"/>
      <c r="K333" s="244"/>
      <c r="L333" s="248"/>
      <c r="M333" s="249"/>
      <c r="N333" s="250"/>
      <c r="O333" s="250"/>
      <c r="P333" s="250"/>
      <c r="Q333" s="250"/>
      <c r="R333" s="250"/>
      <c r="S333" s="250"/>
      <c r="T333" s="251"/>
      <c r="AT333" s="252" t="s">
        <v>150</v>
      </c>
      <c r="AU333" s="252" t="s">
        <v>82</v>
      </c>
      <c r="AV333" s="15" t="s">
        <v>80</v>
      </c>
      <c r="AW333" s="15" t="s">
        <v>35</v>
      </c>
      <c r="AX333" s="15" t="s">
        <v>73</v>
      </c>
      <c r="AY333" s="252" t="s">
        <v>138</v>
      </c>
    </row>
    <row r="334" spans="1:65" s="13" customFormat="1" ht="11.25">
      <c r="B334" s="210"/>
      <c r="C334" s="211"/>
      <c r="D334" s="206" t="s">
        <v>150</v>
      </c>
      <c r="E334" s="212" t="s">
        <v>19</v>
      </c>
      <c r="F334" s="213" t="s">
        <v>973</v>
      </c>
      <c r="G334" s="211"/>
      <c r="H334" s="214">
        <v>102</v>
      </c>
      <c r="I334" s="215"/>
      <c r="J334" s="211"/>
      <c r="K334" s="211"/>
      <c r="L334" s="216"/>
      <c r="M334" s="217"/>
      <c r="N334" s="218"/>
      <c r="O334" s="218"/>
      <c r="P334" s="218"/>
      <c r="Q334" s="218"/>
      <c r="R334" s="218"/>
      <c r="S334" s="218"/>
      <c r="T334" s="219"/>
      <c r="AT334" s="220" t="s">
        <v>150</v>
      </c>
      <c r="AU334" s="220" t="s">
        <v>82</v>
      </c>
      <c r="AV334" s="13" t="s">
        <v>82</v>
      </c>
      <c r="AW334" s="13" t="s">
        <v>35</v>
      </c>
      <c r="AX334" s="13" t="s">
        <v>73</v>
      </c>
      <c r="AY334" s="220" t="s">
        <v>138</v>
      </c>
    </row>
    <row r="335" spans="1:65" s="14" customFormat="1" ht="11.25">
      <c r="B335" s="221"/>
      <c r="C335" s="222"/>
      <c r="D335" s="206" t="s">
        <v>150</v>
      </c>
      <c r="E335" s="223" t="s">
        <v>19</v>
      </c>
      <c r="F335" s="224" t="s">
        <v>152</v>
      </c>
      <c r="G335" s="222"/>
      <c r="H335" s="225">
        <v>102</v>
      </c>
      <c r="I335" s="226"/>
      <c r="J335" s="222"/>
      <c r="K335" s="222"/>
      <c r="L335" s="227"/>
      <c r="M335" s="228"/>
      <c r="N335" s="229"/>
      <c r="O335" s="229"/>
      <c r="P335" s="229"/>
      <c r="Q335" s="229"/>
      <c r="R335" s="229"/>
      <c r="S335" s="229"/>
      <c r="T335" s="230"/>
      <c r="AT335" s="231" t="s">
        <v>150</v>
      </c>
      <c r="AU335" s="231" t="s">
        <v>82</v>
      </c>
      <c r="AV335" s="14" t="s">
        <v>146</v>
      </c>
      <c r="AW335" s="14" t="s">
        <v>35</v>
      </c>
      <c r="AX335" s="14" t="s">
        <v>80</v>
      </c>
      <c r="AY335" s="231" t="s">
        <v>138</v>
      </c>
    </row>
    <row r="336" spans="1:65" s="2" customFormat="1" ht="16.5" customHeight="1">
      <c r="A336" s="35"/>
      <c r="B336" s="36"/>
      <c r="C336" s="232" t="s">
        <v>615</v>
      </c>
      <c r="D336" s="232" t="s">
        <v>153</v>
      </c>
      <c r="E336" s="233" t="s">
        <v>652</v>
      </c>
      <c r="F336" s="234" t="s">
        <v>653</v>
      </c>
      <c r="G336" s="235" t="s">
        <v>156</v>
      </c>
      <c r="H336" s="236">
        <v>3.5999999999999997E-2</v>
      </c>
      <c r="I336" s="237"/>
      <c r="J336" s="238">
        <f>ROUND(I336*H336,2)</f>
        <v>0</v>
      </c>
      <c r="K336" s="234" t="s">
        <v>329</v>
      </c>
      <c r="L336" s="239"/>
      <c r="M336" s="240" t="s">
        <v>19</v>
      </c>
      <c r="N336" s="241" t="s">
        <v>44</v>
      </c>
      <c r="O336" s="65"/>
      <c r="P336" s="202">
        <f>O336*H336</f>
        <v>0</v>
      </c>
      <c r="Q336" s="202">
        <v>1</v>
      </c>
      <c r="R336" s="202">
        <f>Q336*H336</f>
        <v>3.5999999999999997E-2</v>
      </c>
      <c r="S336" s="202">
        <v>0</v>
      </c>
      <c r="T336" s="203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4" t="s">
        <v>509</v>
      </c>
      <c r="AT336" s="204" t="s">
        <v>153</v>
      </c>
      <c r="AU336" s="204" t="s">
        <v>82</v>
      </c>
      <c r="AY336" s="18" t="s">
        <v>138</v>
      </c>
      <c r="BE336" s="205">
        <f>IF(N336="základní",J336,0)</f>
        <v>0</v>
      </c>
      <c r="BF336" s="205">
        <f>IF(N336="snížená",J336,0)</f>
        <v>0</v>
      </c>
      <c r="BG336" s="205">
        <f>IF(N336="zákl. přenesená",J336,0)</f>
        <v>0</v>
      </c>
      <c r="BH336" s="205">
        <f>IF(N336="sníž. přenesená",J336,0)</f>
        <v>0</v>
      </c>
      <c r="BI336" s="205">
        <f>IF(N336="nulová",J336,0)</f>
        <v>0</v>
      </c>
      <c r="BJ336" s="18" t="s">
        <v>80</v>
      </c>
      <c r="BK336" s="205">
        <f>ROUND(I336*H336,2)</f>
        <v>0</v>
      </c>
      <c r="BL336" s="18" t="s">
        <v>249</v>
      </c>
      <c r="BM336" s="204" t="s">
        <v>974</v>
      </c>
    </row>
    <row r="337" spans="1:65" s="2" customFormat="1" ht="11.25">
      <c r="A337" s="35"/>
      <c r="B337" s="36"/>
      <c r="C337" s="37"/>
      <c r="D337" s="206" t="s">
        <v>148</v>
      </c>
      <c r="E337" s="37"/>
      <c r="F337" s="207" t="s">
        <v>653</v>
      </c>
      <c r="G337" s="37"/>
      <c r="H337" s="37"/>
      <c r="I337" s="116"/>
      <c r="J337" s="37"/>
      <c r="K337" s="37"/>
      <c r="L337" s="40"/>
      <c r="M337" s="208"/>
      <c r="N337" s="209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148</v>
      </c>
      <c r="AU337" s="18" t="s">
        <v>82</v>
      </c>
    </row>
    <row r="338" spans="1:65" s="13" customFormat="1" ht="11.25">
      <c r="B338" s="210"/>
      <c r="C338" s="211"/>
      <c r="D338" s="206" t="s">
        <v>150</v>
      </c>
      <c r="E338" s="211"/>
      <c r="F338" s="213" t="s">
        <v>975</v>
      </c>
      <c r="G338" s="211"/>
      <c r="H338" s="214">
        <v>3.5999999999999997E-2</v>
      </c>
      <c r="I338" s="215"/>
      <c r="J338" s="211"/>
      <c r="K338" s="211"/>
      <c r="L338" s="216"/>
      <c r="M338" s="217"/>
      <c r="N338" s="218"/>
      <c r="O338" s="218"/>
      <c r="P338" s="218"/>
      <c r="Q338" s="218"/>
      <c r="R338" s="218"/>
      <c r="S338" s="218"/>
      <c r="T338" s="219"/>
      <c r="AT338" s="220" t="s">
        <v>150</v>
      </c>
      <c r="AU338" s="220" t="s">
        <v>82</v>
      </c>
      <c r="AV338" s="13" t="s">
        <v>82</v>
      </c>
      <c r="AW338" s="13" t="s">
        <v>4</v>
      </c>
      <c r="AX338" s="13" t="s">
        <v>80</v>
      </c>
      <c r="AY338" s="220" t="s">
        <v>138</v>
      </c>
    </row>
    <row r="339" spans="1:65" s="2" customFormat="1" ht="16.5" customHeight="1">
      <c r="A339" s="35"/>
      <c r="B339" s="36"/>
      <c r="C339" s="193" t="s">
        <v>622</v>
      </c>
      <c r="D339" s="193" t="s">
        <v>141</v>
      </c>
      <c r="E339" s="194" t="s">
        <v>658</v>
      </c>
      <c r="F339" s="195" t="s">
        <v>659</v>
      </c>
      <c r="G339" s="196" t="s">
        <v>156</v>
      </c>
      <c r="H339" s="197">
        <v>5.3999999999999999E-2</v>
      </c>
      <c r="I339" s="198"/>
      <c r="J339" s="199">
        <f>ROUND(I339*H339,2)</f>
        <v>0</v>
      </c>
      <c r="K339" s="195" t="s">
        <v>329</v>
      </c>
      <c r="L339" s="40"/>
      <c r="M339" s="200" t="s">
        <v>19</v>
      </c>
      <c r="N339" s="201" t="s">
        <v>44</v>
      </c>
      <c r="O339" s="65"/>
      <c r="P339" s="202">
        <f>O339*H339</f>
        <v>0</v>
      </c>
      <c r="Q339" s="202">
        <v>0</v>
      </c>
      <c r="R339" s="202">
        <f>Q339*H339</f>
        <v>0</v>
      </c>
      <c r="S339" s="202">
        <v>0</v>
      </c>
      <c r="T339" s="203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4" t="s">
        <v>249</v>
      </c>
      <c r="AT339" s="204" t="s">
        <v>141</v>
      </c>
      <c r="AU339" s="204" t="s">
        <v>82</v>
      </c>
      <c r="AY339" s="18" t="s">
        <v>138</v>
      </c>
      <c r="BE339" s="205">
        <f>IF(N339="základní",J339,0)</f>
        <v>0</v>
      </c>
      <c r="BF339" s="205">
        <f>IF(N339="snížená",J339,0)</f>
        <v>0</v>
      </c>
      <c r="BG339" s="205">
        <f>IF(N339="zákl. přenesená",J339,0)</f>
        <v>0</v>
      </c>
      <c r="BH339" s="205">
        <f>IF(N339="sníž. přenesená",J339,0)</f>
        <v>0</v>
      </c>
      <c r="BI339" s="205">
        <f>IF(N339="nulová",J339,0)</f>
        <v>0</v>
      </c>
      <c r="BJ339" s="18" t="s">
        <v>80</v>
      </c>
      <c r="BK339" s="205">
        <f>ROUND(I339*H339,2)</f>
        <v>0</v>
      </c>
      <c r="BL339" s="18" t="s">
        <v>249</v>
      </c>
      <c r="BM339" s="204" t="s">
        <v>976</v>
      </c>
    </row>
    <row r="340" spans="1:65" s="2" customFormat="1" ht="19.5">
      <c r="A340" s="35"/>
      <c r="B340" s="36"/>
      <c r="C340" s="37"/>
      <c r="D340" s="206" t="s">
        <v>148</v>
      </c>
      <c r="E340" s="37"/>
      <c r="F340" s="207" t="s">
        <v>661</v>
      </c>
      <c r="G340" s="37"/>
      <c r="H340" s="37"/>
      <c r="I340" s="116"/>
      <c r="J340" s="37"/>
      <c r="K340" s="37"/>
      <c r="L340" s="40"/>
      <c r="M340" s="208"/>
      <c r="N340" s="209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148</v>
      </c>
      <c r="AU340" s="18" t="s">
        <v>82</v>
      </c>
    </row>
    <row r="341" spans="1:65" s="12" customFormat="1" ht="25.9" customHeight="1">
      <c r="B341" s="177"/>
      <c r="C341" s="178"/>
      <c r="D341" s="179" t="s">
        <v>72</v>
      </c>
      <c r="E341" s="180" t="s">
        <v>153</v>
      </c>
      <c r="F341" s="180" t="s">
        <v>843</v>
      </c>
      <c r="G341" s="178"/>
      <c r="H341" s="178"/>
      <c r="I341" s="181"/>
      <c r="J341" s="182">
        <f>BK341</f>
        <v>0</v>
      </c>
      <c r="K341" s="178"/>
      <c r="L341" s="183"/>
      <c r="M341" s="184"/>
      <c r="N341" s="185"/>
      <c r="O341" s="185"/>
      <c r="P341" s="186">
        <f>P342</f>
        <v>0</v>
      </c>
      <c r="Q341" s="185"/>
      <c r="R341" s="186">
        <f>R342</f>
        <v>2.2200000000000001E-2</v>
      </c>
      <c r="S341" s="185"/>
      <c r="T341" s="187">
        <f>T342</f>
        <v>0</v>
      </c>
      <c r="AR341" s="188" t="s">
        <v>160</v>
      </c>
      <c r="AT341" s="189" t="s">
        <v>72</v>
      </c>
      <c r="AU341" s="189" t="s">
        <v>73</v>
      </c>
      <c r="AY341" s="188" t="s">
        <v>138</v>
      </c>
      <c r="BK341" s="190">
        <f>BK342</f>
        <v>0</v>
      </c>
    </row>
    <row r="342" spans="1:65" s="12" customFormat="1" ht="22.9" customHeight="1">
      <c r="B342" s="177"/>
      <c r="C342" s="178"/>
      <c r="D342" s="179" t="s">
        <v>72</v>
      </c>
      <c r="E342" s="191" t="s">
        <v>844</v>
      </c>
      <c r="F342" s="191" t="s">
        <v>845</v>
      </c>
      <c r="G342" s="178"/>
      <c r="H342" s="178"/>
      <c r="I342" s="181"/>
      <c r="J342" s="192">
        <f>BK342</f>
        <v>0</v>
      </c>
      <c r="K342" s="178"/>
      <c r="L342" s="183"/>
      <c r="M342" s="184"/>
      <c r="N342" s="185"/>
      <c r="O342" s="185"/>
      <c r="P342" s="186">
        <f>SUM(P343:P352)</f>
        <v>0</v>
      </c>
      <c r="Q342" s="185"/>
      <c r="R342" s="186">
        <f>SUM(R343:R352)</f>
        <v>2.2200000000000001E-2</v>
      </c>
      <c r="S342" s="185"/>
      <c r="T342" s="187">
        <f>SUM(T343:T352)</f>
        <v>0</v>
      </c>
      <c r="AR342" s="188" t="s">
        <v>160</v>
      </c>
      <c r="AT342" s="189" t="s">
        <v>72</v>
      </c>
      <c r="AU342" s="189" t="s">
        <v>80</v>
      </c>
      <c r="AY342" s="188" t="s">
        <v>138</v>
      </c>
      <c r="BK342" s="190">
        <f>SUM(BK343:BK352)</f>
        <v>0</v>
      </c>
    </row>
    <row r="343" spans="1:65" s="2" customFormat="1" ht="16.5" customHeight="1">
      <c r="A343" s="35"/>
      <c r="B343" s="36"/>
      <c r="C343" s="193" t="s">
        <v>631</v>
      </c>
      <c r="D343" s="193" t="s">
        <v>141</v>
      </c>
      <c r="E343" s="194" t="s">
        <v>665</v>
      </c>
      <c r="F343" s="195" t="s">
        <v>666</v>
      </c>
      <c r="G343" s="196" t="s">
        <v>216</v>
      </c>
      <c r="H343" s="197">
        <v>6</v>
      </c>
      <c r="I343" s="198"/>
      <c r="J343" s="199">
        <f>ROUND(I343*H343,2)</f>
        <v>0</v>
      </c>
      <c r="K343" s="195" t="s">
        <v>329</v>
      </c>
      <c r="L343" s="40"/>
      <c r="M343" s="200" t="s">
        <v>19</v>
      </c>
      <c r="N343" s="201" t="s">
        <v>44</v>
      </c>
      <c r="O343" s="65"/>
      <c r="P343" s="202">
        <f>O343*H343</f>
        <v>0</v>
      </c>
      <c r="Q343" s="202">
        <v>0</v>
      </c>
      <c r="R343" s="202">
        <f>Q343*H343</f>
        <v>0</v>
      </c>
      <c r="S343" s="202">
        <v>0</v>
      </c>
      <c r="T343" s="203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4" t="s">
        <v>368</v>
      </c>
      <c r="AT343" s="204" t="s">
        <v>141</v>
      </c>
      <c r="AU343" s="204" t="s">
        <v>82</v>
      </c>
      <c r="AY343" s="18" t="s">
        <v>138</v>
      </c>
      <c r="BE343" s="205">
        <f>IF(N343="základní",J343,0)</f>
        <v>0</v>
      </c>
      <c r="BF343" s="205">
        <f>IF(N343="snížená",J343,0)</f>
        <v>0</v>
      </c>
      <c r="BG343" s="205">
        <f>IF(N343="zákl. přenesená",J343,0)</f>
        <v>0</v>
      </c>
      <c r="BH343" s="205">
        <f>IF(N343="sníž. přenesená",J343,0)</f>
        <v>0</v>
      </c>
      <c r="BI343" s="205">
        <f>IF(N343="nulová",J343,0)</f>
        <v>0</v>
      </c>
      <c r="BJ343" s="18" t="s">
        <v>80</v>
      </c>
      <c r="BK343" s="205">
        <f>ROUND(I343*H343,2)</f>
        <v>0</v>
      </c>
      <c r="BL343" s="18" t="s">
        <v>368</v>
      </c>
      <c r="BM343" s="204" t="s">
        <v>977</v>
      </c>
    </row>
    <row r="344" spans="1:65" s="2" customFormat="1" ht="19.5">
      <c r="A344" s="35"/>
      <c r="B344" s="36"/>
      <c r="C344" s="37"/>
      <c r="D344" s="206" t="s">
        <v>148</v>
      </c>
      <c r="E344" s="37"/>
      <c r="F344" s="207" t="s">
        <v>668</v>
      </c>
      <c r="G344" s="37"/>
      <c r="H344" s="37"/>
      <c r="I344" s="116"/>
      <c r="J344" s="37"/>
      <c r="K344" s="37"/>
      <c r="L344" s="40"/>
      <c r="M344" s="208"/>
      <c r="N344" s="209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148</v>
      </c>
      <c r="AU344" s="18" t="s">
        <v>82</v>
      </c>
    </row>
    <row r="345" spans="1:65" s="15" customFormat="1" ht="11.25">
      <c r="B345" s="243"/>
      <c r="C345" s="244"/>
      <c r="D345" s="206" t="s">
        <v>150</v>
      </c>
      <c r="E345" s="245" t="s">
        <v>19</v>
      </c>
      <c r="F345" s="246" t="s">
        <v>669</v>
      </c>
      <c r="G345" s="244"/>
      <c r="H345" s="245" t="s">
        <v>19</v>
      </c>
      <c r="I345" s="247"/>
      <c r="J345" s="244"/>
      <c r="K345" s="244"/>
      <c r="L345" s="248"/>
      <c r="M345" s="249"/>
      <c r="N345" s="250"/>
      <c r="O345" s="250"/>
      <c r="P345" s="250"/>
      <c r="Q345" s="250"/>
      <c r="R345" s="250"/>
      <c r="S345" s="250"/>
      <c r="T345" s="251"/>
      <c r="AT345" s="252" t="s">
        <v>150</v>
      </c>
      <c r="AU345" s="252" t="s">
        <v>82</v>
      </c>
      <c r="AV345" s="15" t="s">
        <v>80</v>
      </c>
      <c r="AW345" s="15" t="s">
        <v>35</v>
      </c>
      <c r="AX345" s="15" t="s">
        <v>73</v>
      </c>
      <c r="AY345" s="252" t="s">
        <v>138</v>
      </c>
    </row>
    <row r="346" spans="1:65" s="13" customFormat="1" ht="11.25">
      <c r="B346" s="210"/>
      <c r="C346" s="211"/>
      <c r="D346" s="206" t="s">
        <v>150</v>
      </c>
      <c r="E346" s="212" t="s">
        <v>19</v>
      </c>
      <c r="F346" s="213" t="s">
        <v>847</v>
      </c>
      <c r="G346" s="211"/>
      <c r="H346" s="214">
        <v>6</v>
      </c>
      <c r="I346" s="215"/>
      <c r="J346" s="211"/>
      <c r="K346" s="211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150</v>
      </c>
      <c r="AU346" s="220" t="s">
        <v>82</v>
      </c>
      <c r="AV346" s="13" t="s">
        <v>82</v>
      </c>
      <c r="AW346" s="13" t="s">
        <v>35</v>
      </c>
      <c r="AX346" s="13" t="s">
        <v>73</v>
      </c>
      <c r="AY346" s="220" t="s">
        <v>138</v>
      </c>
    </row>
    <row r="347" spans="1:65" s="14" customFormat="1" ht="11.25">
      <c r="B347" s="221"/>
      <c r="C347" s="222"/>
      <c r="D347" s="206" t="s">
        <v>150</v>
      </c>
      <c r="E347" s="223" t="s">
        <v>19</v>
      </c>
      <c r="F347" s="224" t="s">
        <v>152</v>
      </c>
      <c r="G347" s="222"/>
      <c r="H347" s="225">
        <v>6</v>
      </c>
      <c r="I347" s="226"/>
      <c r="J347" s="222"/>
      <c r="K347" s="222"/>
      <c r="L347" s="227"/>
      <c r="M347" s="228"/>
      <c r="N347" s="229"/>
      <c r="O347" s="229"/>
      <c r="P347" s="229"/>
      <c r="Q347" s="229"/>
      <c r="R347" s="229"/>
      <c r="S347" s="229"/>
      <c r="T347" s="230"/>
      <c r="AT347" s="231" t="s">
        <v>150</v>
      </c>
      <c r="AU347" s="231" t="s">
        <v>82</v>
      </c>
      <c r="AV347" s="14" t="s">
        <v>146</v>
      </c>
      <c r="AW347" s="14" t="s">
        <v>35</v>
      </c>
      <c r="AX347" s="14" t="s">
        <v>80</v>
      </c>
      <c r="AY347" s="231" t="s">
        <v>138</v>
      </c>
    </row>
    <row r="348" spans="1:65" s="2" customFormat="1" ht="16.5" customHeight="1">
      <c r="A348" s="35"/>
      <c r="B348" s="36"/>
      <c r="C348" s="232" t="s">
        <v>638</v>
      </c>
      <c r="D348" s="232" t="s">
        <v>153</v>
      </c>
      <c r="E348" s="233" t="s">
        <v>672</v>
      </c>
      <c r="F348" s="234" t="s">
        <v>673</v>
      </c>
      <c r="G348" s="235" t="s">
        <v>216</v>
      </c>
      <c r="H348" s="236">
        <v>6</v>
      </c>
      <c r="I348" s="237"/>
      <c r="J348" s="238">
        <f>ROUND(I348*H348,2)</f>
        <v>0</v>
      </c>
      <c r="K348" s="234" t="s">
        <v>329</v>
      </c>
      <c r="L348" s="239"/>
      <c r="M348" s="240" t="s">
        <v>19</v>
      </c>
      <c r="N348" s="241" t="s">
        <v>44</v>
      </c>
      <c r="O348" s="65"/>
      <c r="P348" s="202">
        <f>O348*H348</f>
        <v>0</v>
      </c>
      <c r="Q348" s="202">
        <v>3.7000000000000002E-3</v>
      </c>
      <c r="R348" s="202">
        <f>Q348*H348</f>
        <v>2.2200000000000001E-2</v>
      </c>
      <c r="S348" s="202">
        <v>0</v>
      </c>
      <c r="T348" s="203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4" t="s">
        <v>848</v>
      </c>
      <c r="AT348" s="204" t="s">
        <v>153</v>
      </c>
      <c r="AU348" s="204" t="s">
        <v>82</v>
      </c>
      <c r="AY348" s="18" t="s">
        <v>138</v>
      </c>
      <c r="BE348" s="205">
        <f>IF(N348="základní",J348,0)</f>
        <v>0</v>
      </c>
      <c r="BF348" s="205">
        <f>IF(N348="snížená",J348,0)</f>
        <v>0</v>
      </c>
      <c r="BG348" s="205">
        <f>IF(N348="zákl. přenesená",J348,0)</f>
        <v>0</v>
      </c>
      <c r="BH348" s="205">
        <f>IF(N348="sníž. přenesená",J348,0)</f>
        <v>0</v>
      </c>
      <c r="BI348" s="205">
        <f>IF(N348="nulová",J348,0)</f>
        <v>0</v>
      </c>
      <c r="BJ348" s="18" t="s">
        <v>80</v>
      </c>
      <c r="BK348" s="205">
        <f>ROUND(I348*H348,2)</f>
        <v>0</v>
      </c>
      <c r="BL348" s="18" t="s">
        <v>848</v>
      </c>
      <c r="BM348" s="204" t="s">
        <v>978</v>
      </c>
    </row>
    <row r="349" spans="1:65" s="2" customFormat="1" ht="11.25">
      <c r="A349" s="35"/>
      <c r="B349" s="36"/>
      <c r="C349" s="37"/>
      <c r="D349" s="206" t="s">
        <v>148</v>
      </c>
      <c r="E349" s="37"/>
      <c r="F349" s="207" t="s">
        <v>673</v>
      </c>
      <c r="G349" s="37"/>
      <c r="H349" s="37"/>
      <c r="I349" s="116"/>
      <c r="J349" s="37"/>
      <c r="K349" s="37"/>
      <c r="L349" s="40"/>
      <c r="M349" s="208"/>
      <c r="N349" s="209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148</v>
      </c>
      <c r="AU349" s="18" t="s">
        <v>82</v>
      </c>
    </row>
    <row r="350" spans="1:65" s="15" customFormat="1" ht="11.25">
      <c r="B350" s="243"/>
      <c r="C350" s="244"/>
      <c r="D350" s="206" t="s">
        <v>150</v>
      </c>
      <c r="E350" s="245" t="s">
        <v>19</v>
      </c>
      <c r="F350" s="246" t="s">
        <v>675</v>
      </c>
      <c r="G350" s="244"/>
      <c r="H350" s="245" t="s">
        <v>19</v>
      </c>
      <c r="I350" s="247"/>
      <c r="J350" s="244"/>
      <c r="K350" s="244"/>
      <c r="L350" s="248"/>
      <c r="M350" s="249"/>
      <c r="N350" s="250"/>
      <c r="O350" s="250"/>
      <c r="P350" s="250"/>
      <c r="Q350" s="250"/>
      <c r="R350" s="250"/>
      <c r="S350" s="250"/>
      <c r="T350" s="251"/>
      <c r="AT350" s="252" t="s">
        <v>150</v>
      </c>
      <c r="AU350" s="252" t="s">
        <v>82</v>
      </c>
      <c r="AV350" s="15" t="s">
        <v>80</v>
      </c>
      <c r="AW350" s="15" t="s">
        <v>35</v>
      </c>
      <c r="AX350" s="15" t="s">
        <v>73</v>
      </c>
      <c r="AY350" s="252" t="s">
        <v>138</v>
      </c>
    </row>
    <row r="351" spans="1:65" s="13" customFormat="1" ht="11.25">
      <c r="B351" s="210"/>
      <c r="C351" s="211"/>
      <c r="D351" s="206" t="s">
        <v>150</v>
      </c>
      <c r="E351" s="212" t="s">
        <v>19</v>
      </c>
      <c r="F351" s="213" t="s">
        <v>847</v>
      </c>
      <c r="G351" s="211"/>
      <c r="H351" s="214">
        <v>6</v>
      </c>
      <c r="I351" s="215"/>
      <c r="J351" s="211"/>
      <c r="K351" s="211"/>
      <c r="L351" s="216"/>
      <c r="M351" s="217"/>
      <c r="N351" s="218"/>
      <c r="O351" s="218"/>
      <c r="P351" s="218"/>
      <c r="Q351" s="218"/>
      <c r="R351" s="218"/>
      <c r="S351" s="218"/>
      <c r="T351" s="219"/>
      <c r="AT351" s="220" t="s">
        <v>150</v>
      </c>
      <c r="AU351" s="220" t="s">
        <v>82</v>
      </c>
      <c r="AV351" s="13" t="s">
        <v>82</v>
      </c>
      <c r="AW351" s="13" t="s">
        <v>35</v>
      </c>
      <c r="AX351" s="13" t="s">
        <v>73</v>
      </c>
      <c r="AY351" s="220" t="s">
        <v>138</v>
      </c>
    </row>
    <row r="352" spans="1:65" s="14" customFormat="1" ht="11.25">
      <c r="B352" s="221"/>
      <c r="C352" s="222"/>
      <c r="D352" s="206" t="s">
        <v>150</v>
      </c>
      <c r="E352" s="223" t="s">
        <v>19</v>
      </c>
      <c r="F352" s="224" t="s">
        <v>152</v>
      </c>
      <c r="G352" s="222"/>
      <c r="H352" s="225">
        <v>6</v>
      </c>
      <c r="I352" s="226"/>
      <c r="J352" s="222"/>
      <c r="K352" s="222"/>
      <c r="L352" s="227"/>
      <c r="M352" s="253"/>
      <c r="N352" s="254"/>
      <c r="O352" s="254"/>
      <c r="P352" s="254"/>
      <c r="Q352" s="254"/>
      <c r="R352" s="254"/>
      <c r="S352" s="254"/>
      <c r="T352" s="255"/>
      <c r="AT352" s="231" t="s">
        <v>150</v>
      </c>
      <c r="AU352" s="231" t="s">
        <v>82</v>
      </c>
      <c r="AV352" s="14" t="s">
        <v>146</v>
      </c>
      <c r="AW352" s="14" t="s">
        <v>35</v>
      </c>
      <c r="AX352" s="14" t="s">
        <v>80</v>
      </c>
      <c r="AY352" s="231" t="s">
        <v>138</v>
      </c>
    </row>
    <row r="353" spans="1:31" s="2" customFormat="1" ht="6.95" customHeight="1">
      <c r="A353" s="35"/>
      <c r="B353" s="48"/>
      <c r="C353" s="49"/>
      <c r="D353" s="49"/>
      <c r="E353" s="49"/>
      <c r="F353" s="49"/>
      <c r="G353" s="49"/>
      <c r="H353" s="49"/>
      <c r="I353" s="143"/>
      <c r="J353" s="49"/>
      <c r="K353" s="49"/>
      <c r="L353" s="40"/>
      <c r="M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</row>
  </sheetData>
  <sheetProtection algorithmName="SHA-512" hashValue="dX5Gyz36d7qOVoVTY6pdyRdgwhSZ+E39/S7C1voxvx0RChnOF+O19x8HTPGKaUnIj27YM0XIzVn7IuxnjpYJFg==" saltValue="TafucFPERjaia+3wGB1z3PWOl3+B7bMx4OgvtCXrhJjvi3C463e7sHLWxREDI+7tHi+XpP8T1HjYUZ+KDGZwbA==" spinCount="100000" sheet="1" objects="1" scenarios="1" formatColumns="0" formatRows="0" autoFilter="0"/>
  <autoFilter ref="C96:K352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tabSelected="1" topLeftCell="A16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8" t="s">
        <v>110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111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79" t="str">
        <f>'Rekapitulace stavby'!K6</f>
        <v>Oprava mostních objektů na trati Frýdek Místek - Český Těšín</v>
      </c>
      <c r="F7" s="380"/>
      <c r="G7" s="380"/>
      <c r="H7" s="380"/>
      <c r="I7" s="109"/>
      <c r="L7" s="21"/>
    </row>
    <row r="8" spans="1:46" s="2" customFormat="1" ht="12" customHeight="1">
      <c r="A8" s="35"/>
      <c r="B8" s="40"/>
      <c r="C8" s="35"/>
      <c r="D8" s="115" t="s">
        <v>112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2" t="s">
        <v>979</v>
      </c>
      <c r="F9" s="381"/>
      <c r="G9" s="381"/>
      <c r="H9" s="381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 t="str">
        <f>'Rekapitulace stavby'!AN8</f>
        <v>30. 3. 2020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25</v>
      </c>
      <c r="E14" s="35"/>
      <c r="F14" s="35"/>
      <c r="G14" s="35"/>
      <c r="H14" s="35"/>
      <c r="I14" s="118" t="s">
        <v>26</v>
      </c>
      <c r="J14" s="104" t="s">
        <v>27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28</v>
      </c>
      <c r="F15" s="35"/>
      <c r="G15" s="35"/>
      <c r="H15" s="35"/>
      <c r="I15" s="118" t="s">
        <v>29</v>
      </c>
      <c r="J15" s="104" t="s">
        <v>30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31</v>
      </c>
      <c r="E17" s="35"/>
      <c r="F17" s="35"/>
      <c r="G17" s="35"/>
      <c r="H17" s="35"/>
      <c r="I17" s="118" t="s">
        <v>26</v>
      </c>
      <c r="J17" s="31" t="str">
        <f>'Rekapitulace stavby'!AN13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3" t="str">
        <f>'Rekapitulace stavby'!E14</f>
        <v>Vyplň údaj</v>
      </c>
      <c r="F18" s="384"/>
      <c r="G18" s="384"/>
      <c r="H18" s="384"/>
      <c r="I18" s="118" t="s">
        <v>29</v>
      </c>
      <c r="J18" s="31" t="str">
        <f>'Rekapitulace stavby'!AN14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33</v>
      </c>
      <c r="E20" s="35"/>
      <c r="F20" s="35"/>
      <c r="G20" s="35"/>
      <c r="H20" s="35"/>
      <c r="I20" s="118" t="s">
        <v>26</v>
      </c>
      <c r="J20" s="104" t="str">
        <f>IF('Rekapitulace stavby'!AN16="","",'Rekapitulace stavby'!AN16)</f>
        <v/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tr">
        <f>IF('Rekapitulace stavby'!E17="","",'Rekapitulace stavby'!E17)</f>
        <v xml:space="preserve"> </v>
      </c>
      <c r="F21" s="35"/>
      <c r="G21" s="35"/>
      <c r="H21" s="35"/>
      <c r="I21" s="118" t="s">
        <v>29</v>
      </c>
      <c r="J21" s="104" t="str">
        <f>IF('Rekapitulace stavby'!AN17="","",'Rekapitulace stavby'!AN17)</f>
        <v/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36</v>
      </c>
      <c r="E23" s="35"/>
      <c r="F23" s="35"/>
      <c r="G23" s="35"/>
      <c r="H23" s="35"/>
      <c r="I23" s="118" t="s">
        <v>26</v>
      </c>
      <c r="J23" s="104" t="str">
        <f>IF('Rekapitulace stavby'!AN19="","",'Rekapitulace stavby'!AN19)</f>
        <v/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8" t="s">
        <v>29</v>
      </c>
      <c r="J24" s="104" t="str">
        <f>IF('Rekapitulace stavby'!AN20="","",'Rekapitulace stavby'!AN20)</f>
        <v/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37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85" t="s">
        <v>19</v>
      </c>
      <c r="F27" s="385"/>
      <c r="G27" s="385"/>
      <c r="H27" s="385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ROUND(J85,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43</v>
      </c>
      <c r="E33" s="115" t="s">
        <v>44</v>
      </c>
      <c r="F33" s="131">
        <f>ROUND((SUM(BE85:BE201)),  2)</f>
        <v>0</v>
      </c>
      <c r="G33" s="35"/>
      <c r="H33" s="35"/>
      <c r="I33" s="132">
        <v>0.21</v>
      </c>
      <c r="J33" s="131">
        <f>ROUND(((SUM(BE85:BE201))*I33),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45</v>
      </c>
      <c r="F34" s="131">
        <f>ROUND((SUM(BF85:BF201)),  2)</f>
        <v>0</v>
      </c>
      <c r="G34" s="35"/>
      <c r="H34" s="35"/>
      <c r="I34" s="132">
        <v>0.15</v>
      </c>
      <c r="J34" s="131">
        <f>ROUND(((SUM(BF85:BF201))*I34),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ROUND((SUM(BG85:BG201)),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ROUND((SUM(BH85:BH201)),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ROUND((SUM(BI85:BI201)),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116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6" t="str">
        <f>E7</f>
        <v>Oprava mostních objektů na trati Frýdek Místek - Český Těšín</v>
      </c>
      <c r="F48" s="387"/>
      <c r="G48" s="387"/>
      <c r="H48" s="38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0" t="str">
        <f>E9</f>
        <v>VRN - Vedlejší rozpočtové náklady</v>
      </c>
      <c r="F50" s="388"/>
      <c r="G50" s="388"/>
      <c r="H50" s="388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OŘ Ostrava</v>
      </c>
      <c r="G52" s="37"/>
      <c r="H52" s="37"/>
      <c r="I52" s="118" t="s">
        <v>23</v>
      </c>
      <c r="J52" s="60" t="str">
        <f>IF(J12="","",J12)</f>
        <v>30. 3. 2020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Správa železnic s.o OŘ Ostrava</v>
      </c>
      <c r="G54" s="37"/>
      <c r="H54" s="37"/>
      <c r="I54" s="118" t="s">
        <v>33</v>
      </c>
      <c r="J54" s="33" t="str">
        <f>E21</f>
        <v xml:space="preserve">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118" t="s">
        <v>36</v>
      </c>
      <c r="J55" s="33" t="str">
        <f>E24</f>
        <v xml:space="preserve">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117</v>
      </c>
      <c r="D57" s="148"/>
      <c r="E57" s="148"/>
      <c r="F57" s="148"/>
      <c r="G57" s="148"/>
      <c r="H57" s="148"/>
      <c r="I57" s="149"/>
      <c r="J57" s="150" t="s">
        <v>118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71</v>
      </c>
      <c r="D59" s="37"/>
      <c r="E59" s="37"/>
      <c r="F59" s="37"/>
      <c r="G59" s="37"/>
      <c r="H59" s="37"/>
      <c r="I59" s="116"/>
      <c r="J59" s="78">
        <f>J85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119</v>
      </c>
    </row>
    <row r="60" spans="1:47" s="9" customFormat="1" ht="24.95" customHeight="1">
      <c r="B60" s="152"/>
      <c r="C60" s="153"/>
      <c r="D60" s="154" t="s">
        <v>979</v>
      </c>
      <c r="E60" s="155"/>
      <c r="F60" s="155"/>
      <c r="G60" s="155"/>
      <c r="H60" s="155"/>
      <c r="I60" s="156"/>
      <c r="J60" s="157">
        <f>J86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980</v>
      </c>
      <c r="E61" s="161"/>
      <c r="F61" s="161"/>
      <c r="G61" s="161"/>
      <c r="H61" s="161"/>
      <c r="I61" s="162"/>
      <c r="J61" s="163">
        <f>J87</f>
        <v>0</v>
      </c>
      <c r="K61" s="98"/>
      <c r="L61" s="164"/>
    </row>
    <row r="62" spans="1:47" s="10" customFormat="1" ht="19.899999999999999" customHeight="1">
      <c r="B62" s="159"/>
      <c r="C62" s="98"/>
      <c r="D62" s="160" t="s">
        <v>981</v>
      </c>
      <c r="E62" s="161"/>
      <c r="F62" s="161"/>
      <c r="G62" s="161"/>
      <c r="H62" s="161"/>
      <c r="I62" s="162"/>
      <c r="J62" s="163">
        <f>J125</f>
        <v>0</v>
      </c>
      <c r="K62" s="98"/>
      <c r="L62" s="164"/>
    </row>
    <row r="63" spans="1:47" s="10" customFormat="1" ht="19.899999999999999" customHeight="1">
      <c r="B63" s="159"/>
      <c r="C63" s="98"/>
      <c r="D63" s="160" t="s">
        <v>982</v>
      </c>
      <c r="E63" s="161"/>
      <c r="F63" s="161"/>
      <c r="G63" s="161"/>
      <c r="H63" s="161"/>
      <c r="I63" s="162"/>
      <c r="J63" s="163">
        <f>J139</f>
        <v>0</v>
      </c>
      <c r="K63" s="98"/>
      <c r="L63" s="164"/>
    </row>
    <row r="64" spans="1:47" s="10" customFormat="1" ht="19.899999999999999" customHeight="1">
      <c r="B64" s="159"/>
      <c r="C64" s="98"/>
      <c r="D64" s="160" t="s">
        <v>983</v>
      </c>
      <c r="E64" s="161"/>
      <c r="F64" s="161"/>
      <c r="G64" s="161"/>
      <c r="H64" s="161"/>
      <c r="I64" s="162"/>
      <c r="J64" s="163">
        <f>J160</f>
        <v>0</v>
      </c>
      <c r="K64" s="98"/>
      <c r="L64" s="164"/>
    </row>
    <row r="65" spans="1:31" s="10" customFormat="1" ht="19.899999999999999" customHeight="1">
      <c r="B65" s="159"/>
      <c r="C65" s="98"/>
      <c r="D65" s="160" t="s">
        <v>984</v>
      </c>
      <c r="E65" s="161"/>
      <c r="F65" s="161"/>
      <c r="G65" s="161"/>
      <c r="H65" s="161"/>
      <c r="I65" s="162"/>
      <c r="J65" s="163">
        <f>J166</f>
        <v>0</v>
      </c>
      <c r="K65" s="98"/>
      <c r="L65" s="164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116"/>
      <c r="J66" s="37"/>
      <c r="K66" s="37"/>
      <c r="L66" s="11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143"/>
      <c r="J67" s="49"/>
      <c r="K67" s="49"/>
      <c r="L67" s="11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146"/>
      <c r="J71" s="51"/>
      <c r="K71" s="51"/>
      <c r="L71" s="11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123</v>
      </c>
      <c r="D72" s="37"/>
      <c r="E72" s="37"/>
      <c r="F72" s="37"/>
      <c r="G72" s="37"/>
      <c r="H72" s="37"/>
      <c r="I72" s="116"/>
      <c r="J72" s="37"/>
      <c r="K72" s="37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86" t="str">
        <f>E7</f>
        <v>Oprava mostních objektů na trati Frýdek Místek - Český Těšín</v>
      </c>
      <c r="F75" s="387"/>
      <c r="G75" s="387"/>
      <c r="H75" s="38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112</v>
      </c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40" t="str">
        <f>E9</f>
        <v>VRN - Vedlejší rozpočtové náklady</v>
      </c>
      <c r="F77" s="388"/>
      <c r="G77" s="388"/>
      <c r="H77" s="388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>OŘ Ostrava</v>
      </c>
      <c r="G79" s="37"/>
      <c r="H79" s="37"/>
      <c r="I79" s="118" t="s">
        <v>23</v>
      </c>
      <c r="J79" s="60" t="str">
        <f>IF(J12="","",J12)</f>
        <v>30. 3. 2020</v>
      </c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25</v>
      </c>
      <c r="D81" s="37"/>
      <c r="E81" s="37"/>
      <c r="F81" s="28" t="str">
        <f>E15</f>
        <v>Správa železnic s.o OŘ Ostrava</v>
      </c>
      <c r="G81" s="37"/>
      <c r="H81" s="37"/>
      <c r="I81" s="118" t="s">
        <v>33</v>
      </c>
      <c r="J81" s="33" t="str">
        <f>E21</f>
        <v xml:space="preserve"> </v>
      </c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31</v>
      </c>
      <c r="D82" s="37"/>
      <c r="E82" s="37"/>
      <c r="F82" s="28" t="str">
        <f>IF(E18="","",E18)</f>
        <v>Vyplň údaj</v>
      </c>
      <c r="G82" s="37"/>
      <c r="H82" s="37"/>
      <c r="I82" s="118" t="s">
        <v>36</v>
      </c>
      <c r="J82" s="33" t="str">
        <f>E24</f>
        <v xml:space="preserve"> </v>
      </c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65"/>
      <c r="B84" s="166"/>
      <c r="C84" s="167" t="s">
        <v>124</v>
      </c>
      <c r="D84" s="168" t="s">
        <v>58</v>
      </c>
      <c r="E84" s="168" t="s">
        <v>54</v>
      </c>
      <c r="F84" s="168" t="s">
        <v>55</v>
      </c>
      <c r="G84" s="168" t="s">
        <v>125</v>
      </c>
      <c r="H84" s="168" t="s">
        <v>126</v>
      </c>
      <c r="I84" s="169" t="s">
        <v>127</v>
      </c>
      <c r="J84" s="168" t="s">
        <v>118</v>
      </c>
      <c r="K84" s="170" t="s">
        <v>128</v>
      </c>
      <c r="L84" s="171"/>
      <c r="M84" s="69" t="s">
        <v>19</v>
      </c>
      <c r="N84" s="70" t="s">
        <v>43</v>
      </c>
      <c r="O84" s="70" t="s">
        <v>129</v>
      </c>
      <c r="P84" s="70" t="s">
        <v>130</v>
      </c>
      <c r="Q84" s="70" t="s">
        <v>131</v>
      </c>
      <c r="R84" s="70" t="s">
        <v>132</v>
      </c>
      <c r="S84" s="70" t="s">
        <v>133</v>
      </c>
      <c r="T84" s="71" t="s">
        <v>134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pans="1:65" s="2" customFormat="1" ht="22.9" customHeight="1">
      <c r="A85" s="35"/>
      <c r="B85" s="36"/>
      <c r="C85" s="76" t="s">
        <v>135</v>
      </c>
      <c r="D85" s="37"/>
      <c r="E85" s="37"/>
      <c r="F85" s="37"/>
      <c r="G85" s="37"/>
      <c r="H85" s="37"/>
      <c r="I85" s="116"/>
      <c r="J85" s="172">
        <f>BK85</f>
        <v>0</v>
      </c>
      <c r="K85" s="37"/>
      <c r="L85" s="40"/>
      <c r="M85" s="72"/>
      <c r="N85" s="173"/>
      <c r="O85" s="73"/>
      <c r="P85" s="174">
        <f>P86</f>
        <v>0</v>
      </c>
      <c r="Q85" s="73"/>
      <c r="R85" s="174">
        <f>R86</f>
        <v>0</v>
      </c>
      <c r="S85" s="73"/>
      <c r="T85" s="175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119</v>
      </c>
      <c r="BK85" s="176">
        <f>BK86</f>
        <v>0</v>
      </c>
    </row>
    <row r="86" spans="1:65" s="12" customFormat="1" ht="25.9" customHeight="1">
      <c r="B86" s="177"/>
      <c r="C86" s="178"/>
      <c r="D86" s="179" t="s">
        <v>72</v>
      </c>
      <c r="E86" s="180" t="s">
        <v>108</v>
      </c>
      <c r="F86" s="180" t="s">
        <v>109</v>
      </c>
      <c r="G86" s="178"/>
      <c r="H86" s="178"/>
      <c r="I86" s="181"/>
      <c r="J86" s="182">
        <f>BK86</f>
        <v>0</v>
      </c>
      <c r="K86" s="178"/>
      <c r="L86" s="183"/>
      <c r="M86" s="184"/>
      <c r="N86" s="185"/>
      <c r="O86" s="185"/>
      <c r="P86" s="186">
        <f>P87+P125+P139+P160+P166</f>
        <v>0</v>
      </c>
      <c r="Q86" s="185"/>
      <c r="R86" s="186">
        <f>R87+R125+R139+R160+R166</f>
        <v>0</v>
      </c>
      <c r="S86" s="185"/>
      <c r="T86" s="187">
        <f>T87+T125+T139+T160+T166</f>
        <v>0</v>
      </c>
      <c r="AR86" s="188" t="s">
        <v>139</v>
      </c>
      <c r="AT86" s="189" t="s">
        <v>72</v>
      </c>
      <c r="AU86" s="189" t="s">
        <v>73</v>
      </c>
      <c r="AY86" s="188" t="s">
        <v>138</v>
      </c>
      <c r="BK86" s="190">
        <f>BK87+BK125+BK139+BK160+BK166</f>
        <v>0</v>
      </c>
    </row>
    <row r="87" spans="1:65" s="12" customFormat="1" ht="22.9" customHeight="1">
      <c r="B87" s="177"/>
      <c r="C87" s="178"/>
      <c r="D87" s="179" t="s">
        <v>72</v>
      </c>
      <c r="E87" s="191" t="s">
        <v>985</v>
      </c>
      <c r="F87" s="191" t="s">
        <v>986</v>
      </c>
      <c r="G87" s="178"/>
      <c r="H87" s="178"/>
      <c r="I87" s="181"/>
      <c r="J87" s="192">
        <f>BK87</f>
        <v>0</v>
      </c>
      <c r="K87" s="178"/>
      <c r="L87" s="183"/>
      <c r="M87" s="184"/>
      <c r="N87" s="185"/>
      <c r="O87" s="185"/>
      <c r="P87" s="186">
        <f>SUM(P88:P124)</f>
        <v>0</v>
      </c>
      <c r="Q87" s="185"/>
      <c r="R87" s="186">
        <f>SUM(R88:R124)</f>
        <v>0</v>
      </c>
      <c r="S87" s="185"/>
      <c r="T87" s="187">
        <f>SUM(T88:T124)</f>
        <v>0</v>
      </c>
      <c r="AR87" s="188" t="s">
        <v>139</v>
      </c>
      <c r="AT87" s="189" t="s">
        <v>72</v>
      </c>
      <c r="AU87" s="189" t="s">
        <v>80</v>
      </c>
      <c r="AY87" s="188" t="s">
        <v>138</v>
      </c>
      <c r="BK87" s="190">
        <f>SUM(BK88:BK124)</f>
        <v>0</v>
      </c>
    </row>
    <row r="88" spans="1:65" s="2" customFormat="1" ht="16.5" customHeight="1">
      <c r="A88" s="35"/>
      <c r="B88" s="36"/>
      <c r="C88" s="193" t="s">
        <v>80</v>
      </c>
      <c r="D88" s="193" t="s">
        <v>141</v>
      </c>
      <c r="E88" s="194" t="s">
        <v>987</v>
      </c>
      <c r="F88" s="195" t="s">
        <v>988</v>
      </c>
      <c r="G88" s="196" t="s">
        <v>989</v>
      </c>
      <c r="H88" s="197">
        <v>3</v>
      </c>
      <c r="I88" s="198"/>
      <c r="J88" s="199">
        <f>ROUND(I88*H88,2)</f>
        <v>0</v>
      </c>
      <c r="K88" s="195" t="s">
        <v>329</v>
      </c>
      <c r="L88" s="40"/>
      <c r="M88" s="200" t="s">
        <v>19</v>
      </c>
      <c r="N88" s="201" t="s">
        <v>44</v>
      </c>
      <c r="O88" s="65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990</v>
      </c>
      <c r="AT88" s="204" t="s">
        <v>141</v>
      </c>
      <c r="AU88" s="204" t="s">
        <v>82</v>
      </c>
      <c r="AY88" s="18" t="s">
        <v>138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80</v>
      </c>
      <c r="BK88" s="205">
        <f>ROUND(I88*H88,2)</f>
        <v>0</v>
      </c>
      <c r="BL88" s="18" t="s">
        <v>990</v>
      </c>
      <c r="BM88" s="204" t="s">
        <v>991</v>
      </c>
    </row>
    <row r="89" spans="1:65" s="2" customFormat="1" ht="11.25">
      <c r="A89" s="35"/>
      <c r="B89" s="36"/>
      <c r="C89" s="37"/>
      <c r="D89" s="206" t="s">
        <v>148</v>
      </c>
      <c r="E89" s="37"/>
      <c r="F89" s="207" t="s">
        <v>988</v>
      </c>
      <c r="G89" s="37"/>
      <c r="H89" s="37"/>
      <c r="I89" s="116"/>
      <c r="J89" s="37"/>
      <c r="K89" s="37"/>
      <c r="L89" s="40"/>
      <c r="M89" s="208"/>
      <c r="N89" s="209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148</v>
      </c>
      <c r="AU89" s="18" t="s">
        <v>82</v>
      </c>
    </row>
    <row r="90" spans="1:65" s="2" customFormat="1" ht="48.75">
      <c r="A90" s="35"/>
      <c r="B90" s="36"/>
      <c r="C90" s="37"/>
      <c r="D90" s="206" t="s">
        <v>165</v>
      </c>
      <c r="E90" s="37"/>
      <c r="F90" s="242" t="s">
        <v>992</v>
      </c>
      <c r="G90" s="37"/>
      <c r="H90" s="37"/>
      <c r="I90" s="116"/>
      <c r="J90" s="37"/>
      <c r="K90" s="37"/>
      <c r="L90" s="40"/>
      <c r="M90" s="208"/>
      <c r="N90" s="20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165</v>
      </c>
      <c r="AU90" s="18" t="s">
        <v>82</v>
      </c>
    </row>
    <row r="91" spans="1:65" s="15" customFormat="1" ht="11.25">
      <c r="B91" s="243"/>
      <c r="C91" s="244"/>
      <c r="D91" s="206" t="s">
        <v>150</v>
      </c>
      <c r="E91" s="245" t="s">
        <v>19</v>
      </c>
      <c r="F91" s="246" t="s">
        <v>993</v>
      </c>
      <c r="G91" s="244"/>
      <c r="H91" s="245" t="s">
        <v>19</v>
      </c>
      <c r="I91" s="247"/>
      <c r="J91" s="244"/>
      <c r="K91" s="244"/>
      <c r="L91" s="248"/>
      <c r="M91" s="249"/>
      <c r="N91" s="250"/>
      <c r="O91" s="250"/>
      <c r="P91" s="250"/>
      <c r="Q91" s="250"/>
      <c r="R91" s="250"/>
      <c r="S91" s="250"/>
      <c r="T91" s="251"/>
      <c r="AT91" s="252" t="s">
        <v>150</v>
      </c>
      <c r="AU91" s="252" t="s">
        <v>82</v>
      </c>
      <c r="AV91" s="15" t="s">
        <v>80</v>
      </c>
      <c r="AW91" s="15" t="s">
        <v>35</v>
      </c>
      <c r="AX91" s="15" t="s">
        <v>73</v>
      </c>
      <c r="AY91" s="252" t="s">
        <v>138</v>
      </c>
    </row>
    <row r="92" spans="1:65" s="13" customFormat="1" ht="11.25">
      <c r="B92" s="210"/>
      <c r="C92" s="211"/>
      <c r="D92" s="206" t="s">
        <v>150</v>
      </c>
      <c r="E92" s="212" t="s">
        <v>19</v>
      </c>
      <c r="F92" s="213" t="s">
        <v>160</v>
      </c>
      <c r="G92" s="211"/>
      <c r="H92" s="214">
        <v>3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150</v>
      </c>
      <c r="AU92" s="220" t="s">
        <v>82</v>
      </c>
      <c r="AV92" s="13" t="s">
        <v>82</v>
      </c>
      <c r="AW92" s="13" t="s">
        <v>35</v>
      </c>
      <c r="AX92" s="13" t="s">
        <v>73</v>
      </c>
      <c r="AY92" s="220" t="s">
        <v>138</v>
      </c>
    </row>
    <row r="93" spans="1:65" s="14" customFormat="1" ht="11.25">
      <c r="B93" s="221"/>
      <c r="C93" s="222"/>
      <c r="D93" s="206" t="s">
        <v>150</v>
      </c>
      <c r="E93" s="223" t="s">
        <v>19</v>
      </c>
      <c r="F93" s="224" t="s">
        <v>152</v>
      </c>
      <c r="G93" s="222"/>
      <c r="H93" s="225">
        <v>3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AT93" s="231" t="s">
        <v>150</v>
      </c>
      <c r="AU93" s="231" t="s">
        <v>82</v>
      </c>
      <c r="AV93" s="14" t="s">
        <v>146</v>
      </c>
      <c r="AW93" s="14" t="s">
        <v>35</v>
      </c>
      <c r="AX93" s="14" t="s">
        <v>80</v>
      </c>
      <c r="AY93" s="231" t="s">
        <v>138</v>
      </c>
    </row>
    <row r="94" spans="1:65" s="2" customFormat="1" ht="16.5" customHeight="1">
      <c r="A94" s="35"/>
      <c r="B94" s="36"/>
      <c r="C94" s="193" t="s">
        <v>82</v>
      </c>
      <c r="D94" s="193" t="s">
        <v>141</v>
      </c>
      <c r="E94" s="194" t="s">
        <v>994</v>
      </c>
      <c r="F94" s="195" t="s">
        <v>988</v>
      </c>
      <c r="G94" s="196" t="s">
        <v>989</v>
      </c>
      <c r="H94" s="197">
        <v>4</v>
      </c>
      <c r="I94" s="198"/>
      <c r="J94" s="199">
        <f>ROUND(I94*H94,2)</f>
        <v>0</v>
      </c>
      <c r="K94" s="195" t="s">
        <v>19</v>
      </c>
      <c r="L94" s="40"/>
      <c r="M94" s="200" t="s">
        <v>19</v>
      </c>
      <c r="N94" s="201" t="s">
        <v>44</v>
      </c>
      <c r="O94" s="65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990</v>
      </c>
      <c r="AT94" s="204" t="s">
        <v>141</v>
      </c>
      <c r="AU94" s="204" t="s">
        <v>82</v>
      </c>
      <c r="AY94" s="18" t="s">
        <v>138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80</v>
      </c>
      <c r="BK94" s="205">
        <f>ROUND(I94*H94,2)</f>
        <v>0</v>
      </c>
      <c r="BL94" s="18" t="s">
        <v>990</v>
      </c>
      <c r="BM94" s="204" t="s">
        <v>995</v>
      </c>
    </row>
    <row r="95" spans="1:65" s="2" customFormat="1" ht="11.25">
      <c r="A95" s="35"/>
      <c r="B95" s="36"/>
      <c r="C95" s="37"/>
      <c r="D95" s="206" t="s">
        <v>148</v>
      </c>
      <c r="E95" s="37"/>
      <c r="F95" s="207" t="s">
        <v>988</v>
      </c>
      <c r="G95" s="37"/>
      <c r="H95" s="37"/>
      <c r="I95" s="116"/>
      <c r="J95" s="37"/>
      <c r="K95" s="37"/>
      <c r="L95" s="40"/>
      <c r="M95" s="208"/>
      <c r="N95" s="209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148</v>
      </c>
      <c r="AU95" s="18" t="s">
        <v>82</v>
      </c>
    </row>
    <row r="96" spans="1:65" s="2" customFormat="1" ht="58.5">
      <c r="A96" s="35"/>
      <c r="B96" s="36"/>
      <c r="C96" s="37"/>
      <c r="D96" s="206" t="s">
        <v>165</v>
      </c>
      <c r="E96" s="37"/>
      <c r="F96" s="242" t="s">
        <v>996</v>
      </c>
      <c r="G96" s="37"/>
      <c r="H96" s="37"/>
      <c r="I96" s="116"/>
      <c r="J96" s="37"/>
      <c r="K96" s="37"/>
      <c r="L96" s="40"/>
      <c r="M96" s="208"/>
      <c r="N96" s="20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165</v>
      </c>
      <c r="AU96" s="18" t="s">
        <v>82</v>
      </c>
    </row>
    <row r="97" spans="1:65" s="15" customFormat="1" ht="11.25">
      <c r="B97" s="243"/>
      <c r="C97" s="244"/>
      <c r="D97" s="206" t="s">
        <v>150</v>
      </c>
      <c r="E97" s="245" t="s">
        <v>19</v>
      </c>
      <c r="F97" s="246" t="s">
        <v>997</v>
      </c>
      <c r="G97" s="244"/>
      <c r="H97" s="245" t="s">
        <v>19</v>
      </c>
      <c r="I97" s="247"/>
      <c r="J97" s="244"/>
      <c r="K97" s="244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150</v>
      </c>
      <c r="AU97" s="252" t="s">
        <v>82</v>
      </c>
      <c r="AV97" s="15" t="s">
        <v>80</v>
      </c>
      <c r="AW97" s="15" t="s">
        <v>35</v>
      </c>
      <c r="AX97" s="15" t="s">
        <v>73</v>
      </c>
      <c r="AY97" s="252" t="s">
        <v>138</v>
      </c>
    </row>
    <row r="98" spans="1:65" s="15" customFormat="1" ht="11.25">
      <c r="B98" s="243"/>
      <c r="C98" s="244"/>
      <c r="D98" s="206" t="s">
        <v>150</v>
      </c>
      <c r="E98" s="245" t="s">
        <v>19</v>
      </c>
      <c r="F98" s="246" t="s">
        <v>993</v>
      </c>
      <c r="G98" s="244"/>
      <c r="H98" s="245" t="s">
        <v>19</v>
      </c>
      <c r="I98" s="247"/>
      <c r="J98" s="244"/>
      <c r="K98" s="244"/>
      <c r="L98" s="248"/>
      <c r="M98" s="249"/>
      <c r="N98" s="250"/>
      <c r="O98" s="250"/>
      <c r="P98" s="250"/>
      <c r="Q98" s="250"/>
      <c r="R98" s="250"/>
      <c r="S98" s="250"/>
      <c r="T98" s="251"/>
      <c r="AT98" s="252" t="s">
        <v>150</v>
      </c>
      <c r="AU98" s="252" t="s">
        <v>82</v>
      </c>
      <c r="AV98" s="15" t="s">
        <v>80</v>
      </c>
      <c r="AW98" s="15" t="s">
        <v>35</v>
      </c>
      <c r="AX98" s="15" t="s">
        <v>73</v>
      </c>
      <c r="AY98" s="252" t="s">
        <v>138</v>
      </c>
    </row>
    <row r="99" spans="1:65" s="13" customFormat="1" ht="11.25">
      <c r="B99" s="210"/>
      <c r="C99" s="211"/>
      <c r="D99" s="206" t="s">
        <v>150</v>
      </c>
      <c r="E99" s="212" t="s">
        <v>19</v>
      </c>
      <c r="F99" s="213" t="s">
        <v>998</v>
      </c>
      <c r="G99" s="211"/>
      <c r="H99" s="214">
        <v>1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150</v>
      </c>
      <c r="AU99" s="220" t="s">
        <v>82</v>
      </c>
      <c r="AV99" s="13" t="s">
        <v>82</v>
      </c>
      <c r="AW99" s="13" t="s">
        <v>35</v>
      </c>
      <c r="AX99" s="13" t="s">
        <v>73</v>
      </c>
      <c r="AY99" s="220" t="s">
        <v>138</v>
      </c>
    </row>
    <row r="100" spans="1:65" s="13" customFormat="1" ht="11.25">
      <c r="B100" s="210"/>
      <c r="C100" s="211"/>
      <c r="D100" s="206" t="s">
        <v>150</v>
      </c>
      <c r="E100" s="212" t="s">
        <v>19</v>
      </c>
      <c r="F100" s="213" t="s">
        <v>999</v>
      </c>
      <c r="G100" s="211"/>
      <c r="H100" s="214">
        <v>3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150</v>
      </c>
      <c r="AU100" s="220" t="s">
        <v>82</v>
      </c>
      <c r="AV100" s="13" t="s">
        <v>82</v>
      </c>
      <c r="AW100" s="13" t="s">
        <v>35</v>
      </c>
      <c r="AX100" s="13" t="s">
        <v>73</v>
      </c>
      <c r="AY100" s="220" t="s">
        <v>138</v>
      </c>
    </row>
    <row r="101" spans="1:65" s="14" customFormat="1" ht="11.25">
      <c r="B101" s="221"/>
      <c r="C101" s="222"/>
      <c r="D101" s="206" t="s">
        <v>150</v>
      </c>
      <c r="E101" s="223" t="s">
        <v>19</v>
      </c>
      <c r="F101" s="224" t="s">
        <v>152</v>
      </c>
      <c r="G101" s="222"/>
      <c r="H101" s="225">
        <v>4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150</v>
      </c>
      <c r="AU101" s="231" t="s">
        <v>82</v>
      </c>
      <c r="AV101" s="14" t="s">
        <v>146</v>
      </c>
      <c r="AW101" s="14" t="s">
        <v>35</v>
      </c>
      <c r="AX101" s="14" t="s">
        <v>80</v>
      </c>
      <c r="AY101" s="231" t="s">
        <v>138</v>
      </c>
    </row>
    <row r="102" spans="1:65" s="2" customFormat="1" ht="16.5" customHeight="1">
      <c r="A102" s="35"/>
      <c r="B102" s="36"/>
      <c r="C102" s="193" t="s">
        <v>160</v>
      </c>
      <c r="D102" s="193" t="s">
        <v>141</v>
      </c>
      <c r="E102" s="194" t="s">
        <v>1000</v>
      </c>
      <c r="F102" s="195" t="s">
        <v>1001</v>
      </c>
      <c r="G102" s="196" t="s">
        <v>989</v>
      </c>
      <c r="H102" s="197">
        <v>3</v>
      </c>
      <c r="I102" s="198"/>
      <c r="J102" s="199">
        <f>ROUND(I102*H102,2)</f>
        <v>0</v>
      </c>
      <c r="K102" s="195" t="s">
        <v>329</v>
      </c>
      <c r="L102" s="40"/>
      <c r="M102" s="200" t="s">
        <v>19</v>
      </c>
      <c r="N102" s="201" t="s">
        <v>44</v>
      </c>
      <c r="O102" s="65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990</v>
      </c>
      <c r="AT102" s="204" t="s">
        <v>141</v>
      </c>
      <c r="AU102" s="204" t="s">
        <v>82</v>
      </c>
      <c r="AY102" s="18" t="s">
        <v>138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80</v>
      </c>
      <c r="BK102" s="205">
        <f>ROUND(I102*H102,2)</f>
        <v>0</v>
      </c>
      <c r="BL102" s="18" t="s">
        <v>990</v>
      </c>
      <c r="BM102" s="204" t="s">
        <v>1002</v>
      </c>
    </row>
    <row r="103" spans="1:65" s="2" customFormat="1" ht="11.25">
      <c r="A103" s="35"/>
      <c r="B103" s="36"/>
      <c r="C103" s="37"/>
      <c r="D103" s="206" t="s">
        <v>148</v>
      </c>
      <c r="E103" s="37"/>
      <c r="F103" s="207" t="s">
        <v>1001</v>
      </c>
      <c r="G103" s="37"/>
      <c r="H103" s="37"/>
      <c r="I103" s="116"/>
      <c r="J103" s="37"/>
      <c r="K103" s="37"/>
      <c r="L103" s="40"/>
      <c r="M103" s="208"/>
      <c r="N103" s="209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148</v>
      </c>
      <c r="AU103" s="18" t="s">
        <v>82</v>
      </c>
    </row>
    <row r="104" spans="1:65" s="15" customFormat="1" ht="11.25">
      <c r="B104" s="243"/>
      <c r="C104" s="244"/>
      <c r="D104" s="206" t="s">
        <v>150</v>
      </c>
      <c r="E104" s="245" t="s">
        <v>19</v>
      </c>
      <c r="F104" s="246" t="s">
        <v>1003</v>
      </c>
      <c r="G104" s="244"/>
      <c r="H104" s="245" t="s">
        <v>19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150</v>
      </c>
      <c r="AU104" s="252" t="s">
        <v>82</v>
      </c>
      <c r="AV104" s="15" t="s">
        <v>80</v>
      </c>
      <c r="AW104" s="15" t="s">
        <v>35</v>
      </c>
      <c r="AX104" s="15" t="s">
        <v>73</v>
      </c>
      <c r="AY104" s="252" t="s">
        <v>138</v>
      </c>
    </row>
    <row r="105" spans="1:65" s="13" customFormat="1" ht="11.25">
      <c r="B105" s="210"/>
      <c r="C105" s="211"/>
      <c r="D105" s="206" t="s">
        <v>150</v>
      </c>
      <c r="E105" s="212" t="s">
        <v>19</v>
      </c>
      <c r="F105" s="213" t="s">
        <v>160</v>
      </c>
      <c r="G105" s="211"/>
      <c r="H105" s="214">
        <v>3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150</v>
      </c>
      <c r="AU105" s="220" t="s">
        <v>82</v>
      </c>
      <c r="AV105" s="13" t="s">
        <v>82</v>
      </c>
      <c r="AW105" s="13" t="s">
        <v>35</v>
      </c>
      <c r="AX105" s="13" t="s">
        <v>73</v>
      </c>
      <c r="AY105" s="220" t="s">
        <v>138</v>
      </c>
    </row>
    <row r="106" spans="1:65" s="14" customFormat="1" ht="11.25">
      <c r="B106" s="221"/>
      <c r="C106" s="222"/>
      <c r="D106" s="206" t="s">
        <v>150</v>
      </c>
      <c r="E106" s="223" t="s">
        <v>19</v>
      </c>
      <c r="F106" s="224" t="s">
        <v>152</v>
      </c>
      <c r="G106" s="222"/>
      <c r="H106" s="225">
        <v>3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AT106" s="231" t="s">
        <v>150</v>
      </c>
      <c r="AU106" s="231" t="s">
        <v>82</v>
      </c>
      <c r="AV106" s="14" t="s">
        <v>146</v>
      </c>
      <c r="AW106" s="14" t="s">
        <v>35</v>
      </c>
      <c r="AX106" s="14" t="s">
        <v>80</v>
      </c>
      <c r="AY106" s="231" t="s">
        <v>138</v>
      </c>
    </row>
    <row r="107" spans="1:65" s="2" customFormat="1" ht="16.5" customHeight="1">
      <c r="A107" s="35"/>
      <c r="B107" s="36"/>
      <c r="C107" s="193" t="s">
        <v>146</v>
      </c>
      <c r="D107" s="193" t="s">
        <v>141</v>
      </c>
      <c r="E107" s="194" t="s">
        <v>1004</v>
      </c>
      <c r="F107" s="195" t="s">
        <v>1005</v>
      </c>
      <c r="G107" s="196" t="s">
        <v>989</v>
      </c>
      <c r="H107" s="197">
        <v>3</v>
      </c>
      <c r="I107" s="198"/>
      <c r="J107" s="199">
        <f>ROUND(I107*H107,2)</f>
        <v>0</v>
      </c>
      <c r="K107" s="195" t="s">
        <v>329</v>
      </c>
      <c r="L107" s="40"/>
      <c r="M107" s="200" t="s">
        <v>19</v>
      </c>
      <c r="N107" s="201" t="s">
        <v>44</v>
      </c>
      <c r="O107" s="65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990</v>
      </c>
      <c r="AT107" s="204" t="s">
        <v>141</v>
      </c>
      <c r="AU107" s="204" t="s">
        <v>82</v>
      </c>
      <c r="AY107" s="18" t="s">
        <v>138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80</v>
      </c>
      <c r="BK107" s="205">
        <f>ROUND(I107*H107,2)</f>
        <v>0</v>
      </c>
      <c r="BL107" s="18" t="s">
        <v>990</v>
      </c>
      <c r="BM107" s="204" t="s">
        <v>1006</v>
      </c>
    </row>
    <row r="108" spans="1:65" s="2" customFormat="1" ht="11.25">
      <c r="A108" s="35"/>
      <c r="B108" s="36"/>
      <c r="C108" s="37"/>
      <c r="D108" s="206" t="s">
        <v>148</v>
      </c>
      <c r="E108" s="37"/>
      <c r="F108" s="207" t="s">
        <v>1005</v>
      </c>
      <c r="G108" s="37"/>
      <c r="H108" s="37"/>
      <c r="I108" s="116"/>
      <c r="J108" s="37"/>
      <c r="K108" s="37"/>
      <c r="L108" s="40"/>
      <c r="M108" s="208"/>
      <c r="N108" s="209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148</v>
      </c>
      <c r="AU108" s="18" t="s">
        <v>82</v>
      </c>
    </row>
    <row r="109" spans="1:65" s="15" customFormat="1" ht="11.25">
      <c r="B109" s="243"/>
      <c r="C109" s="244"/>
      <c r="D109" s="206" t="s">
        <v>150</v>
      </c>
      <c r="E109" s="245" t="s">
        <v>19</v>
      </c>
      <c r="F109" s="246" t="s">
        <v>1007</v>
      </c>
      <c r="G109" s="244"/>
      <c r="H109" s="245" t="s">
        <v>19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150</v>
      </c>
      <c r="AU109" s="252" t="s">
        <v>82</v>
      </c>
      <c r="AV109" s="15" t="s">
        <v>80</v>
      </c>
      <c r="AW109" s="15" t="s">
        <v>35</v>
      </c>
      <c r="AX109" s="15" t="s">
        <v>73</v>
      </c>
      <c r="AY109" s="252" t="s">
        <v>138</v>
      </c>
    </row>
    <row r="110" spans="1:65" s="13" customFormat="1" ht="11.25">
      <c r="B110" s="210"/>
      <c r="C110" s="211"/>
      <c r="D110" s="206" t="s">
        <v>150</v>
      </c>
      <c r="E110" s="212" t="s">
        <v>19</v>
      </c>
      <c r="F110" s="213" t="s">
        <v>1008</v>
      </c>
      <c r="G110" s="211"/>
      <c r="H110" s="214">
        <v>3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150</v>
      </c>
      <c r="AU110" s="220" t="s">
        <v>82</v>
      </c>
      <c r="AV110" s="13" t="s">
        <v>82</v>
      </c>
      <c r="AW110" s="13" t="s">
        <v>35</v>
      </c>
      <c r="AX110" s="13" t="s">
        <v>73</v>
      </c>
      <c r="AY110" s="220" t="s">
        <v>138</v>
      </c>
    </row>
    <row r="111" spans="1:65" s="14" customFormat="1" ht="11.25">
      <c r="B111" s="221"/>
      <c r="C111" s="222"/>
      <c r="D111" s="206" t="s">
        <v>150</v>
      </c>
      <c r="E111" s="223" t="s">
        <v>19</v>
      </c>
      <c r="F111" s="224" t="s">
        <v>152</v>
      </c>
      <c r="G111" s="222"/>
      <c r="H111" s="225">
        <v>3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AT111" s="231" t="s">
        <v>150</v>
      </c>
      <c r="AU111" s="231" t="s">
        <v>82</v>
      </c>
      <c r="AV111" s="14" t="s">
        <v>146</v>
      </c>
      <c r="AW111" s="14" t="s">
        <v>35</v>
      </c>
      <c r="AX111" s="14" t="s">
        <v>80</v>
      </c>
      <c r="AY111" s="231" t="s">
        <v>138</v>
      </c>
    </row>
    <row r="112" spans="1:65" s="2" customFormat="1" ht="16.5" customHeight="1">
      <c r="A112" s="35"/>
      <c r="B112" s="36"/>
      <c r="C112" s="193" t="s">
        <v>139</v>
      </c>
      <c r="D112" s="193" t="s">
        <v>141</v>
      </c>
      <c r="E112" s="194" t="s">
        <v>1009</v>
      </c>
      <c r="F112" s="195" t="s">
        <v>1005</v>
      </c>
      <c r="G112" s="196" t="s">
        <v>989</v>
      </c>
      <c r="H112" s="197">
        <v>4</v>
      </c>
      <c r="I112" s="198"/>
      <c r="J112" s="199">
        <f>ROUND(I112*H112,2)</f>
        <v>0</v>
      </c>
      <c r="K112" s="195" t="s">
        <v>19</v>
      </c>
      <c r="L112" s="40"/>
      <c r="M112" s="200" t="s">
        <v>19</v>
      </c>
      <c r="N112" s="201" t="s">
        <v>44</v>
      </c>
      <c r="O112" s="65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990</v>
      </c>
      <c r="AT112" s="204" t="s">
        <v>141</v>
      </c>
      <c r="AU112" s="204" t="s">
        <v>82</v>
      </c>
      <c r="AY112" s="18" t="s">
        <v>138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8" t="s">
        <v>80</v>
      </c>
      <c r="BK112" s="205">
        <f>ROUND(I112*H112,2)</f>
        <v>0</v>
      </c>
      <c r="BL112" s="18" t="s">
        <v>990</v>
      </c>
      <c r="BM112" s="204" t="s">
        <v>1010</v>
      </c>
    </row>
    <row r="113" spans="1:65" s="2" customFormat="1" ht="11.25">
      <c r="A113" s="35"/>
      <c r="B113" s="36"/>
      <c r="C113" s="37"/>
      <c r="D113" s="206" t="s">
        <v>148</v>
      </c>
      <c r="E113" s="37"/>
      <c r="F113" s="207" t="s">
        <v>1005</v>
      </c>
      <c r="G113" s="37"/>
      <c r="H113" s="37"/>
      <c r="I113" s="116"/>
      <c r="J113" s="37"/>
      <c r="K113" s="37"/>
      <c r="L113" s="40"/>
      <c r="M113" s="208"/>
      <c r="N113" s="209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148</v>
      </c>
      <c r="AU113" s="18" t="s">
        <v>82</v>
      </c>
    </row>
    <row r="114" spans="1:65" s="15" customFormat="1" ht="11.25">
      <c r="B114" s="243"/>
      <c r="C114" s="244"/>
      <c r="D114" s="206" t="s">
        <v>150</v>
      </c>
      <c r="E114" s="245" t="s">
        <v>19</v>
      </c>
      <c r="F114" s="246" t="s">
        <v>1011</v>
      </c>
      <c r="G114" s="244"/>
      <c r="H114" s="245" t="s">
        <v>19</v>
      </c>
      <c r="I114" s="247"/>
      <c r="J114" s="244"/>
      <c r="K114" s="244"/>
      <c r="L114" s="248"/>
      <c r="M114" s="249"/>
      <c r="N114" s="250"/>
      <c r="O114" s="250"/>
      <c r="P114" s="250"/>
      <c r="Q114" s="250"/>
      <c r="R114" s="250"/>
      <c r="S114" s="250"/>
      <c r="T114" s="251"/>
      <c r="AT114" s="252" t="s">
        <v>150</v>
      </c>
      <c r="AU114" s="252" t="s">
        <v>82</v>
      </c>
      <c r="AV114" s="15" t="s">
        <v>80</v>
      </c>
      <c r="AW114" s="15" t="s">
        <v>35</v>
      </c>
      <c r="AX114" s="15" t="s">
        <v>73</v>
      </c>
      <c r="AY114" s="252" t="s">
        <v>138</v>
      </c>
    </row>
    <row r="115" spans="1:65" s="13" customFormat="1" ht="11.25">
      <c r="B115" s="210"/>
      <c r="C115" s="211"/>
      <c r="D115" s="206" t="s">
        <v>150</v>
      </c>
      <c r="E115" s="212" t="s">
        <v>19</v>
      </c>
      <c r="F115" s="213" t="s">
        <v>1012</v>
      </c>
      <c r="G115" s="211"/>
      <c r="H115" s="214">
        <v>2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150</v>
      </c>
      <c r="AU115" s="220" t="s">
        <v>82</v>
      </c>
      <c r="AV115" s="13" t="s">
        <v>82</v>
      </c>
      <c r="AW115" s="13" t="s">
        <v>35</v>
      </c>
      <c r="AX115" s="13" t="s">
        <v>73</v>
      </c>
      <c r="AY115" s="220" t="s">
        <v>138</v>
      </c>
    </row>
    <row r="116" spans="1:65" s="13" customFormat="1" ht="11.25">
      <c r="B116" s="210"/>
      <c r="C116" s="211"/>
      <c r="D116" s="206" t="s">
        <v>150</v>
      </c>
      <c r="E116" s="212" t="s">
        <v>19</v>
      </c>
      <c r="F116" s="213" t="s">
        <v>1013</v>
      </c>
      <c r="G116" s="211"/>
      <c r="H116" s="214">
        <v>1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150</v>
      </c>
      <c r="AU116" s="220" t="s">
        <v>82</v>
      </c>
      <c r="AV116" s="13" t="s">
        <v>82</v>
      </c>
      <c r="AW116" s="13" t="s">
        <v>35</v>
      </c>
      <c r="AX116" s="13" t="s">
        <v>73</v>
      </c>
      <c r="AY116" s="220" t="s">
        <v>138</v>
      </c>
    </row>
    <row r="117" spans="1:65" s="13" customFormat="1" ht="11.25">
      <c r="B117" s="210"/>
      <c r="C117" s="211"/>
      <c r="D117" s="206" t="s">
        <v>150</v>
      </c>
      <c r="E117" s="212" t="s">
        <v>19</v>
      </c>
      <c r="F117" s="213" t="s">
        <v>1014</v>
      </c>
      <c r="G117" s="211"/>
      <c r="H117" s="214">
        <v>1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150</v>
      </c>
      <c r="AU117" s="220" t="s">
        <v>82</v>
      </c>
      <c r="AV117" s="13" t="s">
        <v>82</v>
      </c>
      <c r="AW117" s="13" t="s">
        <v>35</v>
      </c>
      <c r="AX117" s="13" t="s">
        <v>73</v>
      </c>
      <c r="AY117" s="220" t="s">
        <v>138</v>
      </c>
    </row>
    <row r="118" spans="1:65" s="14" customFormat="1" ht="11.25">
      <c r="B118" s="221"/>
      <c r="C118" s="222"/>
      <c r="D118" s="206" t="s">
        <v>150</v>
      </c>
      <c r="E118" s="223" t="s">
        <v>19</v>
      </c>
      <c r="F118" s="224" t="s">
        <v>152</v>
      </c>
      <c r="G118" s="222"/>
      <c r="H118" s="225">
        <v>4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150</v>
      </c>
      <c r="AU118" s="231" t="s">
        <v>82</v>
      </c>
      <c r="AV118" s="14" t="s">
        <v>146</v>
      </c>
      <c r="AW118" s="14" t="s">
        <v>35</v>
      </c>
      <c r="AX118" s="14" t="s">
        <v>80</v>
      </c>
      <c r="AY118" s="231" t="s">
        <v>138</v>
      </c>
    </row>
    <row r="119" spans="1:65" s="2" customFormat="1" ht="16.5" customHeight="1">
      <c r="A119" s="35"/>
      <c r="B119" s="36"/>
      <c r="C119" s="193" t="s">
        <v>180</v>
      </c>
      <c r="D119" s="193" t="s">
        <v>141</v>
      </c>
      <c r="E119" s="194" t="s">
        <v>1015</v>
      </c>
      <c r="F119" s="195" t="s">
        <v>1016</v>
      </c>
      <c r="G119" s="196" t="s">
        <v>989</v>
      </c>
      <c r="H119" s="197">
        <v>3</v>
      </c>
      <c r="I119" s="198"/>
      <c r="J119" s="199">
        <f>ROUND(I119*H119,2)</f>
        <v>0</v>
      </c>
      <c r="K119" s="195" t="s">
        <v>329</v>
      </c>
      <c r="L119" s="40"/>
      <c r="M119" s="200" t="s">
        <v>19</v>
      </c>
      <c r="N119" s="201" t="s">
        <v>44</v>
      </c>
      <c r="O119" s="65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990</v>
      </c>
      <c r="AT119" s="204" t="s">
        <v>141</v>
      </c>
      <c r="AU119" s="204" t="s">
        <v>82</v>
      </c>
      <c r="AY119" s="18" t="s">
        <v>138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8" t="s">
        <v>80</v>
      </c>
      <c r="BK119" s="205">
        <f>ROUND(I119*H119,2)</f>
        <v>0</v>
      </c>
      <c r="BL119" s="18" t="s">
        <v>990</v>
      </c>
      <c r="BM119" s="204" t="s">
        <v>1017</v>
      </c>
    </row>
    <row r="120" spans="1:65" s="2" customFormat="1" ht="11.25">
      <c r="A120" s="35"/>
      <c r="B120" s="36"/>
      <c r="C120" s="37"/>
      <c r="D120" s="206" t="s">
        <v>148</v>
      </c>
      <c r="E120" s="37"/>
      <c r="F120" s="207" t="s">
        <v>1016</v>
      </c>
      <c r="G120" s="37"/>
      <c r="H120" s="37"/>
      <c r="I120" s="116"/>
      <c r="J120" s="37"/>
      <c r="K120" s="37"/>
      <c r="L120" s="40"/>
      <c r="M120" s="208"/>
      <c r="N120" s="209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148</v>
      </c>
      <c r="AU120" s="18" t="s">
        <v>82</v>
      </c>
    </row>
    <row r="121" spans="1:65" s="2" customFormat="1" ht="19.5">
      <c r="A121" s="35"/>
      <c r="B121" s="36"/>
      <c r="C121" s="37"/>
      <c r="D121" s="206" t="s">
        <v>165</v>
      </c>
      <c r="E121" s="37"/>
      <c r="F121" s="242" t="s">
        <v>1018</v>
      </c>
      <c r="G121" s="37"/>
      <c r="H121" s="37"/>
      <c r="I121" s="116"/>
      <c r="J121" s="37"/>
      <c r="K121" s="37"/>
      <c r="L121" s="40"/>
      <c r="M121" s="208"/>
      <c r="N121" s="209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165</v>
      </c>
      <c r="AU121" s="18" t="s">
        <v>82</v>
      </c>
    </row>
    <row r="122" spans="1:65" s="15" customFormat="1" ht="11.25">
      <c r="B122" s="243"/>
      <c r="C122" s="244"/>
      <c r="D122" s="206" t="s">
        <v>150</v>
      </c>
      <c r="E122" s="245" t="s">
        <v>19</v>
      </c>
      <c r="F122" s="246" t="s">
        <v>1019</v>
      </c>
      <c r="G122" s="244"/>
      <c r="H122" s="245" t="s">
        <v>19</v>
      </c>
      <c r="I122" s="247"/>
      <c r="J122" s="244"/>
      <c r="K122" s="244"/>
      <c r="L122" s="248"/>
      <c r="M122" s="249"/>
      <c r="N122" s="250"/>
      <c r="O122" s="250"/>
      <c r="P122" s="250"/>
      <c r="Q122" s="250"/>
      <c r="R122" s="250"/>
      <c r="S122" s="250"/>
      <c r="T122" s="251"/>
      <c r="AT122" s="252" t="s">
        <v>150</v>
      </c>
      <c r="AU122" s="252" t="s">
        <v>82</v>
      </c>
      <c r="AV122" s="15" t="s">
        <v>80</v>
      </c>
      <c r="AW122" s="15" t="s">
        <v>35</v>
      </c>
      <c r="AX122" s="15" t="s">
        <v>73</v>
      </c>
      <c r="AY122" s="252" t="s">
        <v>138</v>
      </c>
    </row>
    <row r="123" spans="1:65" s="13" customFormat="1" ht="11.25">
      <c r="B123" s="210"/>
      <c r="C123" s="211"/>
      <c r="D123" s="206" t="s">
        <v>150</v>
      </c>
      <c r="E123" s="212" t="s">
        <v>19</v>
      </c>
      <c r="F123" s="213" t="s">
        <v>160</v>
      </c>
      <c r="G123" s="211"/>
      <c r="H123" s="214">
        <v>3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150</v>
      </c>
      <c r="AU123" s="220" t="s">
        <v>82</v>
      </c>
      <c r="AV123" s="13" t="s">
        <v>82</v>
      </c>
      <c r="AW123" s="13" t="s">
        <v>35</v>
      </c>
      <c r="AX123" s="13" t="s">
        <v>73</v>
      </c>
      <c r="AY123" s="220" t="s">
        <v>138</v>
      </c>
    </row>
    <row r="124" spans="1:65" s="14" customFormat="1" ht="11.25">
      <c r="B124" s="221"/>
      <c r="C124" s="222"/>
      <c r="D124" s="206" t="s">
        <v>150</v>
      </c>
      <c r="E124" s="223" t="s">
        <v>19</v>
      </c>
      <c r="F124" s="224" t="s">
        <v>152</v>
      </c>
      <c r="G124" s="222"/>
      <c r="H124" s="225">
        <v>3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150</v>
      </c>
      <c r="AU124" s="231" t="s">
        <v>82</v>
      </c>
      <c r="AV124" s="14" t="s">
        <v>146</v>
      </c>
      <c r="AW124" s="14" t="s">
        <v>35</v>
      </c>
      <c r="AX124" s="14" t="s">
        <v>80</v>
      </c>
      <c r="AY124" s="231" t="s">
        <v>138</v>
      </c>
    </row>
    <row r="125" spans="1:65" s="12" customFormat="1" ht="22.9" customHeight="1">
      <c r="B125" s="177"/>
      <c r="C125" s="178"/>
      <c r="D125" s="179" t="s">
        <v>72</v>
      </c>
      <c r="E125" s="191" t="s">
        <v>1020</v>
      </c>
      <c r="F125" s="191" t="s">
        <v>1021</v>
      </c>
      <c r="G125" s="178"/>
      <c r="H125" s="178"/>
      <c r="I125" s="181"/>
      <c r="J125" s="192">
        <f>BK125</f>
        <v>0</v>
      </c>
      <c r="K125" s="178"/>
      <c r="L125" s="183"/>
      <c r="M125" s="184"/>
      <c r="N125" s="185"/>
      <c r="O125" s="185"/>
      <c r="P125" s="186">
        <f>SUM(P126:P138)</f>
        <v>0</v>
      </c>
      <c r="Q125" s="185"/>
      <c r="R125" s="186">
        <f>SUM(R126:R138)</f>
        <v>0</v>
      </c>
      <c r="S125" s="185"/>
      <c r="T125" s="187">
        <f>SUM(T126:T138)</f>
        <v>0</v>
      </c>
      <c r="AR125" s="188" t="s">
        <v>139</v>
      </c>
      <c r="AT125" s="189" t="s">
        <v>72</v>
      </c>
      <c r="AU125" s="189" t="s">
        <v>80</v>
      </c>
      <c r="AY125" s="188" t="s">
        <v>138</v>
      </c>
      <c r="BK125" s="190">
        <f>SUM(BK126:BK138)</f>
        <v>0</v>
      </c>
    </row>
    <row r="126" spans="1:65" s="2" customFormat="1" ht="16.5" customHeight="1">
      <c r="A126" s="35"/>
      <c r="B126" s="36"/>
      <c r="C126" s="193" t="s">
        <v>185</v>
      </c>
      <c r="D126" s="193" t="s">
        <v>141</v>
      </c>
      <c r="E126" s="194" t="s">
        <v>1022</v>
      </c>
      <c r="F126" s="195" t="s">
        <v>1023</v>
      </c>
      <c r="G126" s="196" t="s">
        <v>1024</v>
      </c>
      <c r="H126" s="256"/>
      <c r="I126" s="198"/>
      <c r="J126" s="199">
        <f>ROUND(I126*H126,2)</f>
        <v>0</v>
      </c>
      <c r="K126" s="195" t="s">
        <v>329</v>
      </c>
      <c r="L126" s="40"/>
      <c r="M126" s="200" t="s">
        <v>19</v>
      </c>
      <c r="N126" s="201" t="s">
        <v>44</v>
      </c>
      <c r="O126" s="65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990</v>
      </c>
      <c r="AT126" s="204" t="s">
        <v>141</v>
      </c>
      <c r="AU126" s="204" t="s">
        <v>82</v>
      </c>
      <c r="AY126" s="18" t="s">
        <v>138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8" t="s">
        <v>80</v>
      </c>
      <c r="BK126" s="205">
        <f>ROUND(I126*H126,2)</f>
        <v>0</v>
      </c>
      <c r="BL126" s="18" t="s">
        <v>990</v>
      </c>
      <c r="BM126" s="204" t="s">
        <v>1025</v>
      </c>
    </row>
    <row r="127" spans="1:65" s="2" customFormat="1" ht="11.25">
      <c r="A127" s="35"/>
      <c r="B127" s="36"/>
      <c r="C127" s="37"/>
      <c r="D127" s="206" t="s">
        <v>148</v>
      </c>
      <c r="E127" s="37"/>
      <c r="F127" s="207" t="s">
        <v>1023</v>
      </c>
      <c r="G127" s="37"/>
      <c r="H127" s="37"/>
      <c r="I127" s="116"/>
      <c r="J127" s="37"/>
      <c r="K127" s="37"/>
      <c r="L127" s="40"/>
      <c r="M127" s="208"/>
      <c r="N127" s="209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148</v>
      </c>
      <c r="AU127" s="18" t="s">
        <v>82</v>
      </c>
    </row>
    <row r="128" spans="1:65" s="2" customFormat="1" ht="58.5">
      <c r="A128" s="35"/>
      <c r="B128" s="36"/>
      <c r="C128" s="37"/>
      <c r="D128" s="206" t="s">
        <v>165</v>
      </c>
      <c r="E128" s="37"/>
      <c r="F128" s="242" t="s">
        <v>1026</v>
      </c>
      <c r="G128" s="37"/>
      <c r="H128" s="37"/>
      <c r="I128" s="116"/>
      <c r="J128" s="37"/>
      <c r="K128" s="37"/>
      <c r="L128" s="40"/>
      <c r="M128" s="208"/>
      <c r="N128" s="209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165</v>
      </c>
      <c r="AU128" s="18" t="s">
        <v>82</v>
      </c>
    </row>
    <row r="129" spans="1:65" s="15" customFormat="1" ht="11.25">
      <c r="B129" s="243"/>
      <c r="C129" s="244"/>
      <c r="D129" s="206" t="s">
        <v>150</v>
      </c>
      <c r="E129" s="245" t="s">
        <v>19</v>
      </c>
      <c r="F129" s="246" t="s">
        <v>1027</v>
      </c>
      <c r="G129" s="244"/>
      <c r="H129" s="245" t="s">
        <v>19</v>
      </c>
      <c r="I129" s="247"/>
      <c r="J129" s="244"/>
      <c r="K129" s="244"/>
      <c r="L129" s="248"/>
      <c r="M129" s="249"/>
      <c r="N129" s="250"/>
      <c r="O129" s="250"/>
      <c r="P129" s="250"/>
      <c r="Q129" s="250"/>
      <c r="R129" s="250"/>
      <c r="S129" s="250"/>
      <c r="T129" s="251"/>
      <c r="AT129" s="252" t="s">
        <v>150</v>
      </c>
      <c r="AU129" s="252" t="s">
        <v>82</v>
      </c>
      <c r="AV129" s="15" t="s">
        <v>80</v>
      </c>
      <c r="AW129" s="15" t="s">
        <v>35</v>
      </c>
      <c r="AX129" s="15" t="s">
        <v>73</v>
      </c>
      <c r="AY129" s="252" t="s">
        <v>138</v>
      </c>
    </row>
    <row r="130" spans="1:65" s="15" customFormat="1" ht="11.25">
      <c r="B130" s="243"/>
      <c r="C130" s="244"/>
      <c r="D130" s="206" t="s">
        <v>150</v>
      </c>
      <c r="E130" s="245" t="s">
        <v>19</v>
      </c>
      <c r="F130" s="246" t="s">
        <v>1028</v>
      </c>
      <c r="G130" s="244"/>
      <c r="H130" s="245" t="s">
        <v>19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150</v>
      </c>
      <c r="AU130" s="252" t="s">
        <v>82</v>
      </c>
      <c r="AV130" s="15" t="s">
        <v>80</v>
      </c>
      <c r="AW130" s="15" t="s">
        <v>35</v>
      </c>
      <c r="AX130" s="15" t="s">
        <v>73</v>
      </c>
      <c r="AY130" s="252" t="s">
        <v>138</v>
      </c>
    </row>
    <row r="131" spans="1:65" s="15" customFormat="1" ht="11.25">
      <c r="B131" s="243"/>
      <c r="C131" s="244"/>
      <c r="D131" s="206" t="s">
        <v>150</v>
      </c>
      <c r="E131" s="245" t="s">
        <v>19</v>
      </c>
      <c r="F131" s="246" t="s">
        <v>1029</v>
      </c>
      <c r="G131" s="244"/>
      <c r="H131" s="245" t="s">
        <v>19</v>
      </c>
      <c r="I131" s="247"/>
      <c r="J131" s="244"/>
      <c r="K131" s="244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150</v>
      </c>
      <c r="AU131" s="252" t="s">
        <v>82</v>
      </c>
      <c r="AV131" s="15" t="s">
        <v>80</v>
      </c>
      <c r="AW131" s="15" t="s">
        <v>35</v>
      </c>
      <c r="AX131" s="15" t="s">
        <v>73</v>
      </c>
      <c r="AY131" s="252" t="s">
        <v>138</v>
      </c>
    </row>
    <row r="132" spans="1:65" s="14" customFormat="1" ht="11.25">
      <c r="B132" s="221"/>
      <c r="C132" s="222"/>
      <c r="D132" s="206" t="s">
        <v>150</v>
      </c>
      <c r="E132" s="223" t="s">
        <v>19</v>
      </c>
      <c r="F132" s="224" t="s">
        <v>152</v>
      </c>
      <c r="G132" s="222"/>
      <c r="H132" s="225">
        <v>0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150</v>
      </c>
      <c r="AU132" s="231" t="s">
        <v>82</v>
      </c>
      <c r="AV132" s="14" t="s">
        <v>146</v>
      </c>
      <c r="AW132" s="14" t="s">
        <v>35</v>
      </c>
      <c r="AX132" s="14" t="s">
        <v>80</v>
      </c>
      <c r="AY132" s="231" t="s">
        <v>138</v>
      </c>
    </row>
    <row r="133" spans="1:65" s="2" customFormat="1" ht="16.5" customHeight="1">
      <c r="A133" s="35"/>
      <c r="B133" s="36"/>
      <c r="C133" s="193" t="s">
        <v>157</v>
      </c>
      <c r="D133" s="193" t="s">
        <v>141</v>
      </c>
      <c r="E133" s="194" t="s">
        <v>1030</v>
      </c>
      <c r="F133" s="195" t="s">
        <v>1031</v>
      </c>
      <c r="G133" s="196" t="s">
        <v>345</v>
      </c>
      <c r="H133" s="197">
        <v>432</v>
      </c>
      <c r="I133" s="198"/>
      <c r="J133" s="199">
        <f>ROUND(I133*H133,2)</f>
        <v>0</v>
      </c>
      <c r="K133" s="195" t="s">
        <v>329</v>
      </c>
      <c r="L133" s="40"/>
      <c r="M133" s="200" t="s">
        <v>19</v>
      </c>
      <c r="N133" s="201" t="s">
        <v>44</v>
      </c>
      <c r="O133" s="65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990</v>
      </c>
      <c r="AT133" s="204" t="s">
        <v>141</v>
      </c>
      <c r="AU133" s="204" t="s">
        <v>82</v>
      </c>
      <c r="AY133" s="18" t="s">
        <v>138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80</v>
      </c>
      <c r="BK133" s="205">
        <f>ROUND(I133*H133,2)</f>
        <v>0</v>
      </c>
      <c r="BL133" s="18" t="s">
        <v>990</v>
      </c>
      <c r="BM133" s="204" t="s">
        <v>1032</v>
      </c>
    </row>
    <row r="134" spans="1:65" s="2" customFormat="1" ht="11.25">
      <c r="A134" s="35"/>
      <c r="B134" s="36"/>
      <c r="C134" s="37"/>
      <c r="D134" s="206" t="s">
        <v>148</v>
      </c>
      <c r="E134" s="37"/>
      <c r="F134" s="207" t="s">
        <v>1031</v>
      </c>
      <c r="G134" s="37"/>
      <c r="H134" s="37"/>
      <c r="I134" s="116"/>
      <c r="J134" s="37"/>
      <c r="K134" s="37"/>
      <c r="L134" s="40"/>
      <c r="M134" s="208"/>
      <c r="N134" s="209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148</v>
      </c>
      <c r="AU134" s="18" t="s">
        <v>82</v>
      </c>
    </row>
    <row r="135" spans="1:65" s="2" customFormat="1" ht="19.5">
      <c r="A135" s="35"/>
      <c r="B135" s="36"/>
      <c r="C135" s="37"/>
      <c r="D135" s="206" t="s">
        <v>165</v>
      </c>
      <c r="E135" s="37"/>
      <c r="F135" s="242" t="s">
        <v>1033</v>
      </c>
      <c r="G135" s="37"/>
      <c r="H135" s="37"/>
      <c r="I135" s="116"/>
      <c r="J135" s="37"/>
      <c r="K135" s="37"/>
      <c r="L135" s="40"/>
      <c r="M135" s="208"/>
      <c r="N135" s="209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165</v>
      </c>
      <c r="AU135" s="18" t="s">
        <v>82</v>
      </c>
    </row>
    <row r="136" spans="1:65" s="15" customFormat="1" ht="11.25">
      <c r="B136" s="243"/>
      <c r="C136" s="244"/>
      <c r="D136" s="206" t="s">
        <v>150</v>
      </c>
      <c r="E136" s="245" t="s">
        <v>19</v>
      </c>
      <c r="F136" s="246" t="s">
        <v>1034</v>
      </c>
      <c r="G136" s="244"/>
      <c r="H136" s="245" t="s">
        <v>19</v>
      </c>
      <c r="I136" s="247"/>
      <c r="J136" s="244"/>
      <c r="K136" s="244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150</v>
      </c>
      <c r="AU136" s="252" t="s">
        <v>82</v>
      </c>
      <c r="AV136" s="15" t="s">
        <v>80</v>
      </c>
      <c r="AW136" s="15" t="s">
        <v>35</v>
      </c>
      <c r="AX136" s="15" t="s">
        <v>73</v>
      </c>
      <c r="AY136" s="252" t="s">
        <v>138</v>
      </c>
    </row>
    <row r="137" spans="1:65" s="13" customFormat="1" ht="11.25">
      <c r="B137" s="210"/>
      <c r="C137" s="211"/>
      <c r="D137" s="206" t="s">
        <v>150</v>
      </c>
      <c r="E137" s="212" t="s">
        <v>19</v>
      </c>
      <c r="F137" s="213" t="s">
        <v>1035</v>
      </c>
      <c r="G137" s="211"/>
      <c r="H137" s="214">
        <v>432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150</v>
      </c>
      <c r="AU137" s="220" t="s">
        <v>82</v>
      </c>
      <c r="AV137" s="13" t="s">
        <v>82</v>
      </c>
      <c r="AW137" s="13" t="s">
        <v>35</v>
      </c>
      <c r="AX137" s="13" t="s">
        <v>73</v>
      </c>
      <c r="AY137" s="220" t="s">
        <v>138</v>
      </c>
    </row>
    <row r="138" spans="1:65" s="14" customFormat="1" ht="11.25">
      <c r="B138" s="221"/>
      <c r="C138" s="222"/>
      <c r="D138" s="206" t="s">
        <v>150</v>
      </c>
      <c r="E138" s="223" t="s">
        <v>19</v>
      </c>
      <c r="F138" s="224" t="s">
        <v>152</v>
      </c>
      <c r="G138" s="222"/>
      <c r="H138" s="225">
        <v>432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150</v>
      </c>
      <c r="AU138" s="231" t="s">
        <v>82</v>
      </c>
      <c r="AV138" s="14" t="s">
        <v>146</v>
      </c>
      <c r="AW138" s="14" t="s">
        <v>35</v>
      </c>
      <c r="AX138" s="14" t="s">
        <v>80</v>
      </c>
      <c r="AY138" s="231" t="s">
        <v>138</v>
      </c>
    </row>
    <row r="139" spans="1:65" s="12" customFormat="1" ht="22.9" customHeight="1">
      <c r="B139" s="177"/>
      <c r="C139" s="178"/>
      <c r="D139" s="179" t="s">
        <v>72</v>
      </c>
      <c r="E139" s="191" t="s">
        <v>1036</v>
      </c>
      <c r="F139" s="191" t="s">
        <v>1037</v>
      </c>
      <c r="G139" s="178"/>
      <c r="H139" s="178"/>
      <c r="I139" s="181"/>
      <c r="J139" s="192">
        <f>BK139</f>
        <v>0</v>
      </c>
      <c r="K139" s="178"/>
      <c r="L139" s="183"/>
      <c r="M139" s="184"/>
      <c r="N139" s="185"/>
      <c r="O139" s="185"/>
      <c r="P139" s="186">
        <f>SUM(P140:P159)</f>
        <v>0</v>
      </c>
      <c r="Q139" s="185"/>
      <c r="R139" s="186">
        <f>SUM(R140:R159)</f>
        <v>0</v>
      </c>
      <c r="S139" s="185"/>
      <c r="T139" s="187">
        <f>SUM(T140:T159)</f>
        <v>0</v>
      </c>
      <c r="AR139" s="188" t="s">
        <v>139</v>
      </c>
      <c r="AT139" s="189" t="s">
        <v>72</v>
      </c>
      <c r="AU139" s="189" t="s">
        <v>80</v>
      </c>
      <c r="AY139" s="188" t="s">
        <v>138</v>
      </c>
      <c r="BK139" s="190">
        <f>SUM(BK140:BK159)</f>
        <v>0</v>
      </c>
    </row>
    <row r="140" spans="1:65" s="2" customFormat="1" ht="16.5" customHeight="1">
      <c r="A140" s="35"/>
      <c r="B140" s="36"/>
      <c r="C140" s="193" t="s">
        <v>199</v>
      </c>
      <c r="D140" s="193" t="s">
        <v>141</v>
      </c>
      <c r="E140" s="194" t="s">
        <v>1038</v>
      </c>
      <c r="F140" s="195" t="s">
        <v>1039</v>
      </c>
      <c r="G140" s="196" t="s">
        <v>345</v>
      </c>
      <c r="H140" s="197">
        <v>15</v>
      </c>
      <c r="I140" s="198"/>
      <c r="J140" s="199">
        <f>ROUND(I140*H140,2)</f>
        <v>0</v>
      </c>
      <c r="K140" s="195" t="s">
        <v>329</v>
      </c>
      <c r="L140" s="40"/>
      <c r="M140" s="200" t="s">
        <v>19</v>
      </c>
      <c r="N140" s="201" t="s">
        <v>44</v>
      </c>
      <c r="O140" s="65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990</v>
      </c>
      <c r="AT140" s="204" t="s">
        <v>141</v>
      </c>
      <c r="AU140" s="204" t="s">
        <v>82</v>
      </c>
      <c r="AY140" s="18" t="s">
        <v>138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80</v>
      </c>
      <c r="BK140" s="205">
        <f>ROUND(I140*H140,2)</f>
        <v>0</v>
      </c>
      <c r="BL140" s="18" t="s">
        <v>990</v>
      </c>
      <c r="BM140" s="204" t="s">
        <v>1040</v>
      </c>
    </row>
    <row r="141" spans="1:65" s="2" customFormat="1" ht="11.25">
      <c r="A141" s="35"/>
      <c r="B141" s="36"/>
      <c r="C141" s="37"/>
      <c r="D141" s="206" t="s">
        <v>148</v>
      </c>
      <c r="E141" s="37"/>
      <c r="F141" s="207" t="s">
        <v>1039</v>
      </c>
      <c r="G141" s="37"/>
      <c r="H141" s="37"/>
      <c r="I141" s="116"/>
      <c r="J141" s="37"/>
      <c r="K141" s="37"/>
      <c r="L141" s="40"/>
      <c r="M141" s="208"/>
      <c r="N141" s="209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148</v>
      </c>
      <c r="AU141" s="18" t="s">
        <v>82</v>
      </c>
    </row>
    <row r="142" spans="1:65" s="15" customFormat="1" ht="11.25">
      <c r="B142" s="243"/>
      <c r="C142" s="244"/>
      <c r="D142" s="206" t="s">
        <v>150</v>
      </c>
      <c r="E142" s="245" t="s">
        <v>19</v>
      </c>
      <c r="F142" s="246" t="s">
        <v>1041</v>
      </c>
      <c r="G142" s="244"/>
      <c r="H142" s="245" t="s">
        <v>19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150</v>
      </c>
      <c r="AU142" s="252" t="s">
        <v>82</v>
      </c>
      <c r="AV142" s="15" t="s">
        <v>80</v>
      </c>
      <c r="AW142" s="15" t="s">
        <v>35</v>
      </c>
      <c r="AX142" s="15" t="s">
        <v>73</v>
      </c>
      <c r="AY142" s="252" t="s">
        <v>138</v>
      </c>
    </row>
    <row r="143" spans="1:65" s="13" customFormat="1" ht="11.25">
      <c r="B143" s="210"/>
      <c r="C143" s="211"/>
      <c r="D143" s="206" t="s">
        <v>150</v>
      </c>
      <c r="E143" s="212" t="s">
        <v>19</v>
      </c>
      <c r="F143" s="213" t="s">
        <v>8</v>
      </c>
      <c r="G143" s="211"/>
      <c r="H143" s="214">
        <v>15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150</v>
      </c>
      <c r="AU143" s="220" t="s">
        <v>82</v>
      </c>
      <c r="AV143" s="13" t="s">
        <v>82</v>
      </c>
      <c r="AW143" s="13" t="s">
        <v>35</v>
      </c>
      <c r="AX143" s="13" t="s">
        <v>73</v>
      </c>
      <c r="AY143" s="220" t="s">
        <v>138</v>
      </c>
    </row>
    <row r="144" spans="1:65" s="14" customFormat="1" ht="11.25">
      <c r="B144" s="221"/>
      <c r="C144" s="222"/>
      <c r="D144" s="206" t="s">
        <v>150</v>
      </c>
      <c r="E144" s="223" t="s">
        <v>19</v>
      </c>
      <c r="F144" s="224" t="s">
        <v>152</v>
      </c>
      <c r="G144" s="222"/>
      <c r="H144" s="225">
        <v>15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150</v>
      </c>
      <c r="AU144" s="231" t="s">
        <v>82</v>
      </c>
      <c r="AV144" s="14" t="s">
        <v>146</v>
      </c>
      <c r="AW144" s="14" t="s">
        <v>35</v>
      </c>
      <c r="AX144" s="14" t="s">
        <v>80</v>
      </c>
      <c r="AY144" s="231" t="s">
        <v>138</v>
      </c>
    </row>
    <row r="145" spans="1:65" s="2" customFormat="1" ht="16.5" customHeight="1">
      <c r="A145" s="35"/>
      <c r="B145" s="36"/>
      <c r="C145" s="193" t="s">
        <v>207</v>
      </c>
      <c r="D145" s="193" t="s">
        <v>141</v>
      </c>
      <c r="E145" s="194" t="s">
        <v>1042</v>
      </c>
      <c r="F145" s="195" t="s">
        <v>1043</v>
      </c>
      <c r="G145" s="196" t="s">
        <v>1044</v>
      </c>
      <c r="H145" s="197">
        <v>9</v>
      </c>
      <c r="I145" s="198"/>
      <c r="J145" s="199">
        <f>ROUND(I145*H145,2)</f>
        <v>0</v>
      </c>
      <c r="K145" s="195" t="s">
        <v>329</v>
      </c>
      <c r="L145" s="40"/>
      <c r="M145" s="200" t="s">
        <v>19</v>
      </c>
      <c r="N145" s="201" t="s">
        <v>44</v>
      </c>
      <c r="O145" s="65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990</v>
      </c>
      <c r="AT145" s="204" t="s">
        <v>141</v>
      </c>
      <c r="AU145" s="204" t="s">
        <v>82</v>
      </c>
      <c r="AY145" s="18" t="s">
        <v>138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8" t="s">
        <v>80</v>
      </c>
      <c r="BK145" s="205">
        <f>ROUND(I145*H145,2)</f>
        <v>0</v>
      </c>
      <c r="BL145" s="18" t="s">
        <v>990</v>
      </c>
      <c r="BM145" s="204" t="s">
        <v>1045</v>
      </c>
    </row>
    <row r="146" spans="1:65" s="2" customFormat="1" ht="11.25">
      <c r="A146" s="35"/>
      <c r="B146" s="36"/>
      <c r="C146" s="37"/>
      <c r="D146" s="206" t="s">
        <v>148</v>
      </c>
      <c r="E146" s="37"/>
      <c r="F146" s="207" t="s">
        <v>1043</v>
      </c>
      <c r="G146" s="37"/>
      <c r="H146" s="37"/>
      <c r="I146" s="116"/>
      <c r="J146" s="37"/>
      <c r="K146" s="37"/>
      <c r="L146" s="40"/>
      <c r="M146" s="208"/>
      <c r="N146" s="209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148</v>
      </c>
      <c r="AU146" s="18" t="s">
        <v>82</v>
      </c>
    </row>
    <row r="147" spans="1:65" s="15" customFormat="1" ht="11.25">
      <c r="B147" s="243"/>
      <c r="C147" s="244"/>
      <c r="D147" s="206" t="s">
        <v>150</v>
      </c>
      <c r="E147" s="245" t="s">
        <v>19</v>
      </c>
      <c r="F147" s="246" t="s">
        <v>1046</v>
      </c>
      <c r="G147" s="244"/>
      <c r="H147" s="245" t="s">
        <v>19</v>
      </c>
      <c r="I147" s="247"/>
      <c r="J147" s="244"/>
      <c r="K147" s="244"/>
      <c r="L147" s="248"/>
      <c r="M147" s="249"/>
      <c r="N147" s="250"/>
      <c r="O147" s="250"/>
      <c r="P147" s="250"/>
      <c r="Q147" s="250"/>
      <c r="R147" s="250"/>
      <c r="S147" s="250"/>
      <c r="T147" s="251"/>
      <c r="AT147" s="252" t="s">
        <v>150</v>
      </c>
      <c r="AU147" s="252" t="s">
        <v>82</v>
      </c>
      <c r="AV147" s="15" t="s">
        <v>80</v>
      </c>
      <c r="AW147" s="15" t="s">
        <v>35</v>
      </c>
      <c r="AX147" s="15" t="s">
        <v>73</v>
      </c>
      <c r="AY147" s="252" t="s">
        <v>138</v>
      </c>
    </row>
    <row r="148" spans="1:65" s="13" customFormat="1" ht="11.25">
      <c r="B148" s="210"/>
      <c r="C148" s="211"/>
      <c r="D148" s="206" t="s">
        <v>150</v>
      </c>
      <c r="E148" s="212" t="s">
        <v>19</v>
      </c>
      <c r="F148" s="213" t="s">
        <v>1047</v>
      </c>
      <c r="G148" s="211"/>
      <c r="H148" s="214">
        <v>9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150</v>
      </c>
      <c r="AU148" s="220" t="s">
        <v>82</v>
      </c>
      <c r="AV148" s="13" t="s">
        <v>82</v>
      </c>
      <c r="AW148" s="13" t="s">
        <v>35</v>
      </c>
      <c r="AX148" s="13" t="s">
        <v>73</v>
      </c>
      <c r="AY148" s="220" t="s">
        <v>138</v>
      </c>
    </row>
    <row r="149" spans="1:65" s="14" customFormat="1" ht="11.25">
      <c r="B149" s="221"/>
      <c r="C149" s="222"/>
      <c r="D149" s="206" t="s">
        <v>150</v>
      </c>
      <c r="E149" s="223" t="s">
        <v>19</v>
      </c>
      <c r="F149" s="224" t="s">
        <v>152</v>
      </c>
      <c r="G149" s="222"/>
      <c r="H149" s="225">
        <v>9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150</v>
      </c>
      <c r="AU149" s="231" t="s">
        <v>82</v>
      </c>
      <c r="AV149" s="14" t="s">
        <v>146</v>
      </c>
      <c r="AW149" s="14" t="s">
        <v>35</v>
      </c>
      <c r="AX149" s="14" t="s">
        <v>80</v>
      </c>
      <c r="AY149" s="231" t="s">
        <v>138</v>
      </c>
    </row>
    <row r="150" spans="1:65" s="2" customFormat="1" ht="16.5" customHeight="1">
      <c r="A150" s="35"/>
      <c r="B150" s="36"/>
      <c r="C150" s="193" t="s">
        <v>213</v>
      </c>
      <c r="D150" s="193" t="s">
        <v>141</v>
      </c>
      <c r="E150" s="194" t="s">
        <v>1048</v>
      </c>
      <c r="F150" s="195" t="s">
        <v>1049</v>
      </c>
      <c r="G150" s="196" t="s">
        <v>177</v>
      </c>
      <c r="H150" s="197">
        <v>3</v>
      </c>
      <c r="I150" s="198"/>
      <c r="J150" s="199">
        <f>ROUND(I150*H150,2)</f>
        <v>0</v>
      </c>
      <c r="K150" s="195" t="s">
        <v>19</v>
      </c>
      <c r="L150" s="40"/>
      <c r="M150" s="200" t="s">
        <v>19</v>
      </c>
      <c r="N150" s="201" t="s">
        <v>44</v>
      </c>
      <c r="O150" s="65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4" t="s">
        <v>990</v>
      </c>
      <c r="AT150" s="204" t="s">
        <v>141</v>
      </c>
      <c r="AU150" s="204" t="s">
        <v>82</v>
      </c>
      <c r="AY150" s="18" t="s">
        <v>138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8" t="s">
        <v>80</v>
      </c>
      <c r="BK150" s="205">
        <f>ROUND(I150*H150,2)</f>
        <v>0</v>
      </c>
      <c r="BL150" s="18" t="s">
        <v>990</v>
      </c>
      <c r="BM150" s="204" t="s">
        <v>1050</v>
      </c>
    </row>
    <row r="151" spans="1:65" s="2" customFormat="1" ht="11.25">
      <c r="A151" s="35"/>
      <c r="B151" s="36"/>
      <c r="C151" s="37"/>
      <c r="D151" s="206" t="s">
        <v>148</v>
      </c>
      <c r="E151" s="37"/>
      <c r="F151" s="207" t="s">
        <v>1051</v>
      </c>
      <c r="G151" s="37"/>
      <c r="H151" s="37"/>
      <c r="I151" s="116"/>
      <c r="J151" s="37"/>
      <c r="K151" s="37"/>
      <c r="L151" s="40"/>
      <c r="M151" s="208"/>
      <c r="N151" s="209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148</v>
      </c>
      <c r="AU151" s="18" t="s">
        <v>82</v>
      </c>
    </row>
    <row r="152" spans="1:65" s="2" customFormat="1" ht="29.25">
      <c r="A152" s="35"/>
      <c r="B152" s="36"/>
      <c r="C152" s="37"/>
      <c r="D152" s="206" t="s">
        <v>165</v>
      </c>
      <c r="E152" s="37"/>
      <c r="F152" s="242" t="s">
        <v>1052</v>
      </c>
      <c r="G152" s="37"/>
      <c r="H152" s="37"/>
      <c r="I152" s="116"/>
      <c r="J152" s="37"/>
      <c r="K152" s="37"/>
      <c r="L152" s="40"/>
      <c r="M152" s="208"/>
      <c r="N152" s="209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165</v>
      </c>
      <c r="AU152" s="18" t="s">
        <v>82</v>
      </c>
    </row>
    <row r="153" spans="1:65" s="13" customFormat="1" ht="11.25">
      <c r="B153" s="210"/>
      <c r="C153" s="211"/>
      <c r="D153" s="206" t="s">
        <v>150</v>
      </c>
      <c r="E153" s="212" t="s">
        <v>19</v>
      </c>
      <c r="F153" s="213" t="s">
        <v>160</v>
      </c>
      <c r="G153" s="211"/>
      <c r="H153" s="214">
        <v>3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150</v>
      </c>
      <c r="AU153" s="220" t="s">
        <v>82</v>
      </c>
      <c r="AV153" s="13" t="s">
        <v>82</v>
      </c>
      <c r="AW153" s="13" t="s">
        <v>35</v>
      </c>
      <c r="AX153" s="13" t="s">
        <v>73</v>
      </c>
      <c r="AY153" s="220" t="s">
        <v>138</v>
      </c>
    </row>
    <row r="154" spans="1:65" s="14" customFormat="1" ht="11.25">
      <c r="B154" s="221"/>
      <c r="C154" s="222"/>
      <c r="D154" s="206" t="s">
        <v>150</v>
      </c>
      <c r="E154" s="223" t="s">
        <v>19</v>
      </c>
      <c r="F154" s="224" t="s">
        <v>152</v>
      </c>
      <c r="G154" s="222"/>
      <c r="H154" s="225">
        <v>3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150</v>
      </c>
      <c r="AU154" s="231" t="s">
        <v>82</v>
      </c>
      <c r="AV154" s="14" t="s">
        <v>146</v>
      </c>
      <c r="AW154" s="14" t="s">
        <v>35</v>
      </c>
      <c r="AX154" s="14" t="s">
        <v>80</v>
      </c>
      <c r="AY154" s="231" t="s">
        <v>138</v>
      </c>
    </row>
    <row r="155" spans="1:65" s="2" customFormat="1" ht="16.5" customHeight="1">
      <c r="A155" s="35"/>
      <c r="B155" s="36"/>
      <c r="C155" s="193" t="s">
        <v>220</v>
      </c>
      <c r="D155" s="193" t="s">
        <v>141</v>
      </c>
      <c r="E155" s="194" t="s">
        <v>1053</v>
      </c>
      <c r="F155" s="195" t="s">
        <v>1054</v>
      </c>
      <c r="G155" s="196" t="s">
        <v>216</v>
      </c>
      <c r="H155" s="197">
        <v>1000</v>
      </c>
      <c r="I155" s="198"/>
      <c r="J155" s="199">
        <f>ROUND(I155*H155,2)</f>
        <v>0</v>
      </c>
      <c r="K155" s="195" t="s">
        <v>19</v>
      </c>
      <c r="L155" s="40"/>
      <c r="M155" s="200" t="s">
        <v>19</v>
      </c>
      <c r="N155" s="201" t="s">
        <v>44</v>
      </c>
      <c r="O155" s="65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4" t="s">
        <v>990</v>
      </c>
      <c r="AT155" s="204" t="s">
        <v>141</v>
      </c>
      <c r="AU155" s="204" t="s">
        <v>82</v>
      </c>
      <c r="AY155" s="18" t="s">
        <v>138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8" t="s">
        <v>80</v>
      </c>
      <c r="BK155" s="205">
        <f>ROUND(I155*H155,2)</f>
        <v>0</v>
      </c>
      <c r="BL155" s="18" t="s">
        <v>990</v>
      </c>
      <c r="BM155" s="204" t="s">
        <v>1055</v>
      </c>
    </row>
    <row r="156" spans="1:65" s="2" customFormat="1" ht="11.25">
      <c r="A156" s="35"/>
      <c r="B156" s="36"/>
      <c r="C156" s="37"/>
      <c r="D156" s="206" t="s">
        <v>148</v>
      </c>
      <c r="E156" s="37"/>
      <c r="F156" s="207" t="s">
        <v>1054</v>
      </c>
      <c r="G156" s="37"/>
      <c r="H156" s="37"/>
      <c r="I156" s="116"/>
      <c r="J156" s="37"/>
      <c r="K156" s="37"/>
      <c r="L156" s="40"/>
      <c r="M156" s="208"/>
      <c r="N156" s="209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148</v>
      </c>
      <c r="AU156" s="18" t="s">
        <v>82</v>
      </c>
    </row>
    <row r="157" spans="1:65" s="2" customFormat="1" ht="48.75">
      <c r="A157" s="35"/>
      <c r="B157" s="36"/>
      <c r="C157" s="37"/>
      <c r="D157" s="206" t="s">
        <v>165</v>
      </c>
      <c r="E157" s="37"/>
      <c r="F157" s="242" t="s">
        <v>1056</v>
      </c>
      <c r="G157" s="37"/>
      <c r="H157" s="37"/>
      <c r="I157" s="116"/>
      <c r="J157" s="37"/>
      <c r="K157" s="37"/>
      <c r="L157" s="40"/>
      <c r="M157" s="208"/>
      <c r="N157" s="209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165</v>
      </c>
      <c r="AU157" s="18" t="s">
        <v>82</v>
      </c>
    </row>
    <row r="158" spans="1:65" s="13" customFormat="1" ht="11.25">
      <c r="B158" s="210"/>
      <c r="C158" s="211"/>
      <c r="D158" s="206" t="s">
        <v>150</v>
      </c>
      <c r="E158" s="212" t="s">
        <v>19</v>
      </c>
      <c r="F158" s="213" t="s">
        <v>1057</v>
      </c>
      <c r="G158" s="211"/>
      <c r="H158" s="214">
        <v>1000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150</v>
      </c>
      <c r="AU158" s="220" t="s">
        <v>82</v>
      </c>
      <c r="AV158" s="13" t="s">
        <v>82</v>
      </c>
      <c r="AW158" s="13" t="s">
        <v>35</v>
      </c>
      <c r="AX158" s="13" t="s">
        <v>73</v>
      </c>
      <c r="AY158" s="220" t="s">
        <v>138</v>
      </c>
    </row>
    <row r="159" spans="1:65" s="14" customFormat="1" ht="11.25">
      <c r="B159" s="221"/>
      <c r="C159" s="222"/>
      <c r="D159" s="206" t="s">
        <v>150</v>
      </c>
      <c r="E159" s="223" t="s">
        <v>19</v>
      </c>
      <c r="F159" s="224" t="s">
        <v>152</v>
      </c>
      <c r="G159" s="222"/>
      <c r="H159" s="225">
        <v>1000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150</v>
      </c>
      <c r="AU159" s="231" t="s">
        <v>82</v>
      </c>
      <c r="AV159" s="14" t="s">
        <v>146</v>
      </c>
      <c r="AW159" s="14" t="s">
        <v>35</v>
      </c>
      <c r="AX159" s="14" t="s">
        <v>80</v>
      </c>
      <c r="AY159" s="231" t="s">
        <v>138</v>
      </c>
    </row>
    <row r="160" spans="1:65" s="12" customFormat="1" ht="22.9" customHeight="1">
      <c r="B160" s="177"/>
      <c r="C160" s="178"/>
      <c r="D160" s="179" t="s">
        <v>72</v>
      </c>
      <c r="E160" s="191" t="s">
        <v>1058</v>
      </c>
      <c r="F160" s="191" t="s">
        <v>1059</v>
      </c>
      <c r="G160" s="178"/>
      <c r="H160" s="178"/>
      <c r="I160" s="181"/>
      <c r="J160" s="192">
        <f>BK160</f>
        <v>0</v>
      </c>
      <c r="K160" s="178"/>
      <c r="L160" s="183"/>
      <c r="M160" s="184"/>
      <c r="N160" s="185"/>
      <c r="O160" s="185"/>
      <c r="P160" s="186">
        <f>SUM(P161:P165)</f>
        <v>0</v>
      </c>
      <c r="Q160" s="185"/>
      <c r="R160" s="186">
        <f>SUM(R161:R165)</f>
        <v>0</v>
      </c>
      <c r="S160" s="185"/>
      <c r="T160" s="187">
        <f>SUM(T161:T165)</f>
        <v>0</v>
      </c>
      <c r="AR160" s="188" t="s">
        <v>139</v>
      </c>
      <c r="AT160" s="189" t="s">
        <v>72</v>
      </c>
      <c r="AU160" s="189" t="s">
        <v>80</v>
      </c>
      <c r="AY160" s="188" t="s">
        <v>138</v>
      </c>
      <c r="BK160" s="190">
        <f>SUM(BK161:BK165)</f>
        <v>0</v>
      </c>
    </row>
    <row r="161" spans="1:65" s="2" customFormat="1" ht="16.5" customHeight="1">
      <c r="A161" s="35"/>
      <c r="B161" s="36"/>
      <c r="C161" s="193" t="s">
        <v>228</v>
      </c>
      <c r="D161" s="193" t="s">
        <v>141</v>
      </c>
      <c r="E161" s="194" t="s">
        <v>1060</v>
      </c>
      <c r="F161" s="195" t="s">
        <v>1061</v>
      </c>
      <c r="G161" s="196" t="s">
        <v>202</v>
      </c>
      <c r="H161" s="197">
        <v>3280</v>
      </c>
      <c r="I161" s="198"/>
      <c r="J161" s="199">
        <f>ROUND(I161*H161,2)</f>
        <v>0</v>
      </c>
      <c r="K161" s="195" t="s">
        <v>329</v>
      </c>
      <c r="L161" s="40"/>
      <c r="M161" s="200" t="s">
        <v>19</v>
      </c>
      <c r="N161" s="201" t="s">
        <v>44</v>
      </c>
      <c r="O161" s="65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4" t="s">
        <v>990</v>
      </c>
      <c r="AT161" s="204" t="s">
        <v>141</v>
      </c>
      <c r="AU161" s="204" t="s">
        <v>82</v>
      </c>
      <c r="AY161" s="18" t="s">
        <v>138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8" t="s">
        <v>80</v>
      </c>
      <c r="BK161" s="205">
        <f>ROUND(I161*H161,2)</f>
        <v>0</v>
      </c>
      <c r="BL161" s="18" t="s">
        <v>990</v>
      </c>
      <c r="BM161" s="204" t="s">
        <v>1062</v>
      </c>
    </row>
    <row r="162" spans="1:65" s="2" customFormat="1" ht="11.25">
      <c r="A162" s="35"/>
      <c r="B162" s="36"/>
      <c r="C162" s="37"/>
      <c r="D162" s="206" t="s">
        <v>148</v>
      </c>
      <c r="E162" s="37"/>
      <c r="F162" s="207" t="s">
        <v>1061</v>
      </c>
      <c r="G162" s="37"/>
      <c r="H162" s="37"/>
      <c r="I162" s="116"/>
      <c r="J162" s="37"/>
      <c r="K162" s="37"/>
      <c r="L162" s="40"/>
      <c r="M162" s="208"/>
      <c r="N162" s="209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148</v>
      </c>
      <c r="AU162" s="18" t="s">
        <v>82</v>
      </c>
    </row>
    <row r="163" spans="1:65" s="15" customFormat="1" ht="11.25">
      <c r="B163" s="243"/>
      <c r="C163" s="244"/>
      <c r="D163" s="206" t="s">
        <v>150</v>
      </c>
      <c r="E163" s="245" t="s">
        <v>19</v>
      </c>
      <c r="F163" s="246" t="s">
        <v>1063</v>
      </c>
      <c r="G163" s="244"/>
      <c r="H163" s="245" t="s">
        <v>19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AT163" s="252" t="s">
        <v>150</v>
      </c>
      <c r="AU163" s="252" t="s">
        <v>82</v>
      </c>
      <c r="AV163" s="15" t="s">
        <v>80</v>
      </c>
      <c r="AW163" s="15" t="s">
        <v>35</v>
      </c>
      <c r="AX163" s="15" t="s">
        <v>73</v>
      </c>
      <c r="AY163" s="252" t="s">
        <v>138</v>
      </c>
    </row>
    <row r="164" spans="1:65" s="13" customFormat="1" ht="11.25">
      <c r="B164" s="210"/>
      <c r="C164" s="211"/>
      <c r="D164" s="206" t="s">
        <v>150</v>
      </c>
      <c r="E164" s="212" t="s">
        <v>19</v>
      </c>
      <c r="F164" s="213" t="s">
        <v>1064</v>
      </c>
      <c r="G164" s="211"/>
      <c r="H164" s="214">
        <v>3280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150</v>
      </c>
      <c r="AU164" s="220" t="s">
        <v>82</v>
      </c>
      <c r="AV164" s="13" t="s">
        <v>82</v>
      </c>
      <c r="AW164" s="13" t="s">
        <v>35</v>
      </c>
      <c r="AX164" s="13" t="s">
        <v>73</v>
      </c>
      <c r="AY164" s="220" t="s">
        <v>138</v>
      </c>
    </row>
    <row r="165" spans="1:65" s="14" customFormat="1" ht="11.25">
      <c r="B165" s="221"/>
      <c r="C165" s="222"/>
      <c r="D165" s="206" t="s">
        <v>150</v>
      </c>
      <c r="E165" s="223" t="s">
        <v>19</v>
      </c>
      <c r="F165" s="224" t="s">
        <v>152</v>
      </c>
      <c r="G165" s="222"/>
      <c r="H165" s="225">
        <v>3280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150</v>
      </c>
      <c r="AU165" s="231" t="s">
        <v>82</v>
      </c>
      <c r="AV165" s="14" t="s">
        <v>146</v>
      </c>
      <c r="AW165" s="14" t="s">
        <v>35</v>
      </c>
      <c r="AX165" s="14" t="s">
        <v>80</v>
      </c>
      <c r="AY165" s="231" t="s">
        <v>138</v>
      </c>
    </row>
    <row r="166" spans="1:65" s="12" customFormat="1" ht="22.9" customHeight="1">
      <c r="B166" s="177"/>
      <c r="C166" s="178"/>
      <c r="D166" s="179" t="s">
        <v>72</v>
      </c>
      <c r="E166" s="191" t="s">
        <v>1065</v>
      </c>
      <c r="F166" s="191" t="s">
        <v>1066</v>
      </c>
      <c r="G166" s="178"/>
      <c r="H166" s="178"/>
      <c r="I166" s="181"/>
      <c r="J166" s="192">
        <f>BK166</f>
        <v>0</v>
      </c>
      <c r="K166" s="178"/>
      <c r="L166" s="183"/>
      <c r="M166" s="184"/>
      <c r="N166" s="185"/>
      <c r="O166" s="185"/>
      <c r="P166" s="186">
        <f>SUM(P167:P201)</f>
        <v>0</v>
      </c>
      <c r="Q166" s="185"/>
      <c r="R166" s="186">
        <f>SUM(R167:R201)</f>
        <v>0</v>
      </c>
      <c r="S166" s="185"/>
      <c r="T166" s="187">
        <f>SUM(T167:T201)</f>
        <v>0</v>
      </c>
      <c r="AR166" s="188" t="s">
        <v>139</v>
      </c>
      <c r="AT166" s="189" t="s">
        <v>72</v>
      </c>
      <c r="AU166" s="189" t="s">
        <v>80</v>
      </c>
      <c r="AY166" s="188" t="s">
        <v>138</v>
      </c>
      <c r="BK166" s="190">
        <f>SUM(BK167:BK201)</f>
        <v>0</v>
      </c>
    </row>
    <row r="167" spans="1:65" s="2" customFormat="1" ht="16.5" customHeight="1">
      <c r="A167" s="35"/>
      <c r="B167" s="36"/>
      <c r="C167" s="193" t="s">
        <v>235</v>
      </c>
      <c r="D167" s="193" t="s">
        <v>141</v>
      </c>
      <c r="E167" s="194" t="s">
        <v>1067</v>
      </c>
      <c r="F167" s="195" t="s">
        <v>1068</v>
      </c>
      <c r="G167" s="196" t="s">
        <v>1069</v>
      </c>
      <c r="H167" s="197">
        <v>250</v>
      </c>
      <c r="I167" s="198"/>
      <c r="J167" s="199">
        <f>ROUND(I167*H167,2)</f>
        <v>0</v>
      </c>
      <c r="K167" s="195" t="s">
        <v>19</v>
      </c>
      <c r="L167" s="40"/>
      <c r="M167" s="200" t="s">
        <v>19</v>
      </c>
      <c r="N167" s="201" t="s">
        <v>44</v>
      </c>
      <c r="O167" s="65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4" t="s">
        <v>990</v>
      </c>
      <c r="AT167" s="204" t="s">
        <v>141</v>
      </c>
      <c r="AU167" s="204" t="s">
        <v>82</v>
      </c>
      <c r="AY167" s="18" t="s">
        <v>138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8" t="s">
        <v>80</v>
      </c>
      <c r="BK167" s="205">
        <f>ROUND(I167*H167,2)</f>
        <v>0</v>
      </c>
      <c r="BL167" s="18" t="s">
        <v>990</v>
      </c>
      <c r="BM167" s="204" t="s">
        <v>1070</v>
      </c>
    </row>
    <row r="168" spans="1:65" s="2" customFormat="1" ht="11.25">
      <c r="A168" s="35"/>
      <c r="B168" s="36"/>
      <c r="C168" s="37"/>
      <c r="D168" s="206" t="s">
        <v>148</v>
      </c>
      <c r="E168" s="37"/>
      <c r="F168" s="207" t="s">
        <v>1068</v>
      </c>
      <c r="G168" s="37"/>
      <c r="H168" s="37"/>
      <c r="I168" s="116"/>
      <c r="J168" s="37"/>
      <c r="K168" s="37"/>
      <c r="L168" s="40"/>
      <c r="M168" s="208"/>
      <c r="N168" s="209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148</v>
      </c>
      <c r="AU168" s="18" t="s">
        <v>82</v>
      </c>
    </row>
    <row r="169" spans="1:65" s="15" customFormat="1" ht="11.25">
      <c r="B169" s="243"/>
      <c r="C169" s="244"/>
      <c r="D169" s="206" t="s">
        <v>150</v>
      </c>
      <c r="E169" s="245" t="s">
        <v>19</v>
      </c>
      <c r="F169" s="246" t="s">
        <v>1071</v>
      </c>
      <c r="G169" s="244"/>
      <c r="H169" s="245" t="s">
        <v>19</v>
      </c>
      <c r="I169" s="247"/>
      <c r="J169" s="244"/>
      <c r="K169" s="244"/>
      <c r="L169" s="248"/>
      <c r="M169" s="249"/>
      <c r="N169" s="250"/>
      <c r="O169" s="250"/>
      <c r="P169" s="250"/>
      <c r="Q169" s="250"/>
      <c r="R169" s="250"/>
      <c r="S169" s="250"/>
      <c r="T169" s="251"/>
      <c r="AT169" s="252" t="s">
        <v>150</v>
      </c>
      <c r="AU169" s="252" t="s">
        <v>82</v>
      </c>
      <c r="AV169" s="15" t="s">
        <v>80</v>
      </c>
      <c r="AW169" s="15" t="s">
        <v>35</v>
      </c>
      <c r="AX169" s="15" t="s">
        <v>73</v>
      </c>
      <c r="AY169" s="252" t="s">
        <v>138</v>
      </c>
    </row>
    <row r="170" spans="1:65" s="13" customFormat="1" ht="11.25">
      <c r="B170" s="210"/>
      <c r="C170" s="211"/>
      <c r="D170" s="206" t="s">
        <v>150</v>
      </c>
      <c r="E170" s="212" t="s">
        <v>19</v>
      </c>
      <c r="F170" s="213" t="s">
        <v>1072</v>
      </c>
      <c r="G170" s="211"/>
      <c r="H170" s="214">
        <v>250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150</v>
      </c>
      <c r="AU170" s="220" t="s">
        <v>82</v>
      </c>
      <c r="AV170" s="13" t="s">
        <v>82</v>
      </c>
      <c r="AW170" s="13" t="s">
        <v>35</v>
      </c>
      <c r="AX170" s="13" t="s">
        <v>73</v>
      </c>
      <c r="AY170" s="220" t="s">
        <v>138</v>
      </c>
    </row>
    <row r="171" spans="1:65" s="14" customFormat="1" ht="11.25">
      <c r="B171" s="221"/>
      <c r="C171" s="222"/>
      <c r="D171" s="206" t="s">
        <v>150</v>
      </c>
      <c r="E171" s="223" t="s">
        <v>19</v>
      </c>
      <c r="F171" s="224" t="s">
        <v>152</v>
      </c>
      <c r="G171" s="222"/>
      <c r="H171" s="225">
        <v>250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150</v>
      </c>
      <c r="AU171" s="231" t="s">
        <v>82</v>
      </c>
      <c r="AV171" s="14" t="s">
        <v>146</v>
      </c>
      <c r="AW171" s="14" t="s">
        <v>35</v>
      </c>
      <c r="AX171" s="14" t="s">
        <v>80</v>
      </c>
      <c r="AY171" s="231" t="s">
        <v>138</v>
      </c>
    </row>
    <row r="172" spans="1:65" s="2" customFormat="1" ht="16.5" customHeight="1">
      <c r="A172" s="35"/>
      <c r="B172" s="36"/>
      <c r="C172" s="193" t="s">
        <v>8</v>
      </c>
      <c r="D172" s="193" t="s">
        <v>141</v>
      </c>
      <c r="E172" s="194" t="s">
        <v>1073</v>
      </c>
      <c r="F172" s="195" t="s">
        <v>1074</v>
      </c>
      <c r="G172" s="196" t="s">
        <v>1069</v>
      </c>
      <c r="H172" s="197">
        <v>100</v>
      </c>
      <c r="I172" s="198"/>
      <c r="J172" s="199">
        <f>ROUND(I172*H172,2)</f>
        <v>0</v>
      </c>
      <c r="K172" s="195" t="s">
        <v>19</v>
      </c>
      <c r="L172" s="40"/>
      <c r="M172" s="200" t="s">
        <v>19</v>
      </c>
      <c r="N172" s="201" t="s">
        <v>44</v>
      </c>
      <c r="O172" s="65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4" t="s">
        <v>990</v>
      </c>
      <c r="AT172" s="204" t="s">
        <v>141</v>
      </c>
      <c r="AU172" s="204" t="s">
        <v>82</v>
      </c>
      <c r="AY172" s="18" t="s">
        <v>138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8" t="s">
        <v>80</v>
      </c>
      <c r="BK172" s="205">
        <f>ROUND(I172*H172,2)</f>
        <v>0</v>
      </c>
      <c r="BL172" s="18" t="s">
        <v>990</v>
      </c>
      <c r="BM172" s="204" t="s">
        <v>1075</v>
      </c>
    </row>
    <row r="173" spans="1:65" s="2" customFormat="1" ht="11.25">
      <c r="A173" s="35"/>
      <c r="B173" s="36"/>
      <c r="C173" s="37"/>
      <c r="D173" s="206" t="s">
        <v>148</v>
      </c>
      <c r="E173" s="37"/>
      <c r="F173" s="207" t="s">
        <v>1074</v>
      </c>
      <c r="G173" s="37"/>
      <c r="H173" s="37"/>
      <c r="I173" s="116"/>
      <c r="J173" s="37"/>
      <c r="K173" s="37"/>
      <c r="L173" s="40"/>
      <c r="M173" s="208"/>
      <c r="N173" s="209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148</v>
      </c>
      <c r="AU173" s="18" t="s">
        <v>82</v>
      </c>
    </row>
    <row r="174" spans="1:65" s="15" customFormat="1" ht="11.25">
      <c r="B174" s="243"/>
      <c r="C174" s="244"/>
      <c r="D174" s="206" t="s">
        <v>150</v>
      </c>
      <c r="E174" s="245" t="s">
        <v>19</v>
      </c>
      <c r="F174" s="246" t="s">
        <v>1076</v>
      </c>
      <c r="G174" s="244"/>
      <c r="H174" s="245" t="s">
        <v>19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1"/>
      <c r="AT174" s="252" t="s">
        <v>150</v>
      </c>
      <c r="AU174" s="252" t="s">
        <v>82</v>
      </c>
      <c r="AV174" s="15" t="s">
        <v>80</v>
      </c>
      <c r="AW174" s="15" t="s">
        <v>35</v>
      </c>
      <c r="AX174" s="15" t="s">
        <v>73</v>
      </c>
      <c r="AY174" s="252" t="s">
        <v>138</v>
      </c>
    </row>
    <row r="175" spans="1:65" s="13" customFormat="1" ht="11.25">
      <c r="B175" s="210"/>
      <c r="C175" s="211"/>
      <c r="D175" s="206" t="s">
        <v>150</v>
      </c>
      <c r="E175" s="212" t="s">
        <v>19</v>
      </c>
      <c r="F175" s="213" t="s">
        <v>1077</v>
      </c>
      <c r="G175" s="211"/>
      <c r="H175" s="214">
        <v>100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150</v>
      </c>
      <c r="AU175" s="220" t="s">
        <v>82</v>
      </c>
      <c r="AV175" s="13" t="s">
        <v>82</v>
      </c>
      <c r="AW175" s="13" t="s">
        <v>35</v>
      </c>
      <c r="AX175" s="13" t="s">
        <v>73</v>
      </c>
      <c r="AY175" s="220" t="s">
        <v>138</v>
      </c>
    </row>
    <row r="176" spans="1:65" s="14" customFormat="1" ht="11.25">
      <c r="B176" s="221"/>
      <c r="C176" s="222"/>
      <c r="D176" s="206" t="s">
        <v>150</v>
      </c>
      <c r="E176" s="223" t="s">
        <v>19</v>
      </c>
      <c r="F176" s="224" t="s">
        <v>152</v>
      </c>
      <c r="G176" s="222"/>
      <c r="H176" s="225">
        <v>100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150</v>
      </c>
      <c r="AU176" s="231" t="s">
        <v>82</v>
      </c>
      <c r="AV176" s="14" t="s">
        <v>146</v>
      </c>
      <c r="AW176" s="14" t="s">
        <v>35</v>
      </c>
      <c r="AX176" s="14" t="s">
        <v>80</v>
      </c>
      <c r="AY176" s="231" t="s">
        <v>138</v>
      </c>
    </row>
    <row r="177" spans="1:65" s="2" customFormat="1" ht="16.5" customHeight="1">
      <c r="A177" s="35"/>
      <c r="B177" s="36"/>
      <c r="C177" s="193" t="s">
        <v>249</v>
      </c>
      <c r="D177" s="193" t="s">
        <v>141</v>
      </c>
      <c r="E177" s="194" t="s">
        <v>1078</v>
      </c>
      <c r="F177" s="195" t="s">
        <v>1079</v>
      </c>
      <c r="G177" s="196" t="s">
        <v>1069</v>
      </c>
      <c r="H177" s="197">
        <v>12</v>
      </c>
      <c r="I177" s="198"/>
      <c r="J177" s="199">
        <f>ROUND(I177*H177,2)</f>
        <v>0</v>
      </c>
      <c r="K177" s="195" t="s">
        <v>19</v>
      </c>
      <c r="L177" s="40"/>
      <c r="M177" s="200" t="s">
        <v>19</v>
      </c>
      <c r="N177" s="201" t="s">
        <v>44</v>
      </c>
      <c r="O177" s="65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4" t="s">
        <v>990</v>
      </c>
      <c r="AT177" s="204" t="s">
        <v>141</v>
      </c>
      <c r="AU177" s="204" t="s">
        <v>82</v>
      </c>
      <c r="AY177" s="18" t="s">
        <v>138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8" t="s">
        <v>80</v>
      </c>
      <c r="BK177" s="205">
        <f>ROUND(I177*H177,2)</f>
        <v>0</v>
      </c>
      <c r="BL177" s="18" t="s">
        <v>990</v>
      </c>
      <c r="BM177" s="204" t="s">
        <v>1080</v>
      </c>
    </row>
    <row r="178" spans="1:65" s="2" customFormat="1" ht="11.25">
      <c r="A178" s="35"/>
      <c r="B178" s="36"/>
      <c r="C178" s="37"/>
      <c r="D178" s="206" t="s">
        <v>148</v>
      </c>
      <c r="E178" s="37"/>
      <c r="F178" s="207" t="s">
        <v>1079</v>
      </c>
      <c r="G178" s="37"/>
      <c r="H178" s="37"/>
      <c r="I178" s="116"/>
      <c r="J178" s="37"/>
      <c r="K178" s="37"/>
      <c r="L178" s="40"/>
      <c r="M178" s="208"/>
      <c r="N178" s="209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148</v>
      </c>
      <c r="AU178" s="18" t="s">
        <v>82</v>
      </c>
    </row>
    <row r="179" spans="1:65" s="15" customFormat="1" ht="11.25">
      <c r="B179" s="243"/>
      <c r="C179" s="244"/>
      <c r="D179" s="206" t="s">
        <v>150</v>
      </c>
      <c r="E179" s="245" t="s">
        <v>19</v>
      </c>
      <c r="F179" s="246" t="s">
        <v>1081</v>
      </c>
      <c r="G179" s="244"/>
      <c r="H179" s="245" t="s">
        <v>19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1"/>
      <c r="AT179" s="252" t="s">
        <v>150</v>
      </c>
      <c r="AU179" s="252" t="s">
        <v>82</v>
      </c>
      <c r="AV179" s="15" t="s">
        <v>80</v>
      </c>
      <c r="AW179" s="15" t="s">
        <v>35</v>
      </c>
      <c r="AX179" s="15" t="s">
        <v>73</v>
      </c>
      <c r="AY179" s="252" t="s">
        <v>138</v>
      </c>
    </row>
    <row r="180" spans="1:65" s="13" customFormat="1" ht="11.25">
      <c r="B180" s="210"/>
      <c r="C180" s="211"/>
      <c r="D180" s="206" t="s">
        <v>150</v>
      </c>
      <c r="E180" s="212" t="s">
        <v>19</v>
      </c>
      <c r="F180" s="213" t="s">
        <v>1082</v>
      </c>
      <c r="G180" s="211"/>
      <c r="H180" s="214">
        <v>12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150</v>
      </c>
      <c r="AU180" s="220" t="s">
        <v>82</v>
      </c>
      <c r="AV180" s="13" t="s">
        <v>82</v>
      </c>
      <c r="AW180" s="13" t="s">
        <v>35</v>
      </c>
      <c r="AX180" s="13" t="s">
        <v>73</v>
      </c>
      <c r="AY180" s="220" t="s">
        <v>138</v>
      </c>
    </row>
    <row r="181" spans="1:65" s="14" customFormat="1" ht="11.25">
      <c r="B181" s="221"/>
      <c r="C181" s="222"/>
      <c r="D181" s="206" t="s">
        <v>150</v>
      </c>
      <c r="E181" s="223" t="s">
        <v>19</v>
      </c>
      <c r="F181" s="224" t="s">
        <v>152</v>
      </c>
      <c r="G181" s="222"/>
      <c r="H181" s="225">
        <v>12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150</v>
      </c>
      <c r="AU181" s="231" t="s">
        <v>82</v>
      </c>
      <c r="AV181" s="14" t="s">
        <v>146</v>
      </c>
      <c r="AW181" s="14" t="s">
        <v>35</v>
      </c>
      <c r="AX181" s="14" t="s">
        <v>80</v>
      </c>
      <c r="AY181" s="231" t="s">
        <v>138</v>
      </c>
    </row>
    <row r="182" spans="1:65" s="2" customFormat="1" ht="16.5" customHeight="1">
      <c r="A182" s="35"/>
      <c r="B182" s="36"/>
      <c r="C182" s="193" t="s">
        <v>256</v>
      </c>
      <c r="D182" s="193" t="s">
        <v>141</v>
      </c>
      <c r="E182" s="194" t="s">
        <v>1083</v>
      </c>
      <c r="F182" s="195" t="s">
        <v>1084</v>
      </c>
      <c r="G182" s="196" t="s">
        <v>1069</v>
      </c>
      <c r="H182" s="197">
        <v>90</v>
      </c>
      <c r="I182" s="198"/>
      <c r="J182" s="199">
        <f>ROUND(I182*H182,2)</f>
        <v>0</v>
      </c>
      <c r="K182" s="195" t="s">
        <v>19</v>
      </c>
      <c r="L182" s="40"/>
      <c r="M182" s="200" t="s">
        <v>19</v>
      </c>
      <c r="N182" s="201" t="s">
        <v>44</v>
      </c>
      <c r="O182" s="65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4" t="s">
        <v>990</v>
      </c>
      <c r="AT182" s="204" t="s">
        <v>141</v>
      </c>
      <c r="AU182" s="204" t="s">
        <v>82</v>
      </c>
      <c r="AY182" s="18" t="s">
        <v>138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8" t="s">
        <v>80</v>
      </c>
      <c r="BK182" s="205">
        <f>ROUND(I182*H182,2)</f>
        <v>0</v>
      </c>
      <c r="BL182" s="18" t="s">
        <v>990</v>
      </c>
      <c r="BM182" s="204" t="s">
        <v>1085</v>
      </c>
    </row>
    <row r="183" spans="1:65" s="2" customFormat="1" ht="11.25">
      <c r="A183" s="35"/>
      <c r="B183" s="36"/>
      <c r="C183" s="37"/>
      <c r="D183" s="206" t="s">
        <v>148</v>
      </c>
      <c r="E183" s="37"/>
      <c r="F183" s="207" t="s">
        <v>1084</v>
      </c>
      <c r="G183" s="37"/>
      <c r="H183" s="37"/>
      <c r="I183" s="116"/>
      <c r="J183" s="37"/>
      <c r="K183" s="37"/>
      <c r="L183" s="40"/>
      <c r="M183" s="208"/>
      <c r="N183" s="209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148</v>
      </c>
      <c r="AU183" s="18" t="s">
        <v>82</v>
      </c>
    </row>
    <row r="184" spans="1:65" s="15" customFormat="1" ht="11.25">
      <c r="B184" s="243"/>
      <c r="C184" s="244"/>
      <c r="D184" s="206" t="s">
        <v>150</v>
      </c>
      <c r="E184" s="245" t="s">
        <v>19</v>
      </c>
      <c r="F184" s="246" t="s">
        <v>1081</v>
      </c>
      <c r="G184" s="244"/>
      <c r="H184" s="245" t="s">
        <v>19</v>
      </c>
      <c r="I184" s="247"/>
      <c r="J184" s="244"/>
      <c r="K184" s="244"/>
      <c r="L184" s="248"/>
      <c r="M184" s="249"/>
      <c r="N184" s="250"/>
      <c r="O184" s="250"/>
      <c r="P184" s="250"/>
      <c r="Q184" s="250"/>
      <c r="R184" s="250"/>
      <c r="S184" s="250"/>
      <c r="T184" s="251"/>
      <c r="AT184" s="252" t="s">
        <v>150</v>
      </c>
      <c r="AU184" s="252" t="s">
        <v>82</v>
      </c>
      <c r="AV184" s="15" t="s">
        <v>80</v>
      </c>
      <c r="AW184" s="15" t="s">
        <v>35</v>
      </c>
      <c r="AX184" s="15" t="s">
        <v>73</v>
      </c>
      <c r="AY184" s="252" t="s">
        <v>138</v>
      </c>
    </row>
    <row r="185" spans="1:65" s="13" customFormat="1" ht="11.25">
      <c r="B185" s="210"/>
      <c r="C185" s="211"/>
      <c r="D185" s="206" t="s">
        <v>150</v>
      </c>
      <c r="E185" s="212" t="s">
        <v>19</v>
      </c>
      <c r="F185" s="213" t="s">
        <v>1086</v>
      </c>
      <c r="G185" s="211"/>
      <c r="H185" s="214">
        <v>90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150</v>
      </c>
      <c r="AU185" s="220" t="s">
        <v>82</v>
      </c>
      <c r="AV185" s="13" t="s">
        <v>82</v>
      </c>
      <c r="AW185" s="13" t="s">
        <v>35</v>
      </c>
      <c r="AX185" s="13" t="s">
        <v>73</v>
      </c>
      <c r="AY185" s="220" t="s">
        <v>138</v>
      </c>
    </row>
    <row r="186" spans="1:65" s="14" customFormat="1" ht="11.25">
      <c r="B186" s="221"/>
      <c r="C186" s="222"/>
      <c r="D186" s="206" t="s">
        <v>150</v>
      </c>
      <c r="E186" s="223" t="s">
        <v>19</v>
      </c>
      <c r="F186" s="224" t="s">
        <v>152</v>
      </c>
      <c r="G186" s="222"/>
      <c r="H186" s="225">
        <v>90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150</v>
      </c>
      <c r="AU186" s="231" t="s">
        <v>82</v>
      </c>
      <c r="AV186" s="14" t="s">
        <v>146</v>
      </c>
      <c r="AW186" s="14" t="s">
        <v>35</v>
      </c>
      <c r="AX186" s="14" t="s">
        <v>80</v>
      </c>
      <c r="AY186" s="231" t="s">
        <v>138</v>
      </c>
    </row>
    <row r="187" spans="1:65" s="2" customFormat="1" ht="16.5" customHeight="1">
      <c r="A187" s="35"/>
      <c r="B187" s="36"/>
      <c r="C187" s="193" t="s">
        <v>261</v>
      </c>
      <c r="D187" s="193" t="s">
        <v>141</v>
      </c>
      <c r="E187" s="194" t="s">
        <v>1087</v>
      </c>
      <c r="F187" s="195" t="s">
        <v>1088</v>
      </c>
      <c r="G187" s="196" t="s">
        <v>202</v>
      </c>
      <c r="H187" s="197">
        <v>200</v>
      </c>
      <c r="I187" s="198"/>
      <c r="J187" s="199">
        <f>ROUND(I187*H187,2)</f>
        <v>0</v>
      </c>
      <c r="K187" s="195" t="s">
        <v>19</v>
      </c>
      <c r="L187" s="40"/>
      <c r="M187" s="200" t="s">
        <v>19</v>
      </c>
      <c r="N187" s="201" t="s">
        <v>44</v>
      </c>
      <c r="O187" s="65"/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4" t="s">
        <v>990</v>
      </c>
      <c r="AT187" s="204" t="s">
        <v>141</v>
      </c>
      <c r="AU187" s="204" t="s">
        <v>82</v>
      </c>
      <c r="AY187" s="18" t="s">
        <v>138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8" t="s">
        <v>80</v>
      </c>
      <c r="BK187" s="205">
        <f>ROUND(I187*H187,2)</f>
        <v>0</v>
      </c>
      <c r="BL187" s="18" t="s">
        <v>990</v>
      </c>
      <c r="BM187" s="204" t="s">
        <v>1089</v>
      </c>
    </row>
    <row r="188" spans="1:65" s="2" customFormat="1" ht="11.25">
      <c r="A188" s="35"/>
      <c r="B188" s="36"/>
      <c r="C188" s="37"/>
      <c r="D188" s="206" t="s">
        <v>148</v>
      </c>
      <c r="E188" s="37"/>
      <c r="F188" s="207" t="s">
        <v>1090</v>
      </c>
      <c r="G188" s="37"/>
      <c r="H188" s="37"/>
      <c r="I188" s="116"/>
      <c r="J188" s="37"/>
      <c r="K188" s="37"/>
      <c r="L188" s="40"/>
      <c r="M188" s="208"/>
      <c r="N188" s="209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148</v>
      </c>
      <c r="AU188" s="18" t="s">
        <v>82</v>
      </c>
    </row>
    <row r="189" spans="1:65" s="15" customFormat="1" ht="11.25">
      <c r="B189" s="243"/>
      <c r="C189" s="244"/>
      <c r="D189" s="206" t="s">
        <v>150</v>
      </c>
      <c r="E189" s="245" t="s">
        <v>19</v>
      </c>
      <c r="F189" s="246" t="s">
        <v>1091</v>
      </c>
      <c r="G189" s="244"/>
      <c r="H189" s="245" t="s">
        <v>19</v>
      </c>
      <c r="I189" s="247"/>
      <c r="J189" s="244"/>
      <c r="K189" s="244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150</v>
      </c>
      <c r="AU189" s="252" t="s">
        <v>82</v>
      </c>
      <c r="AV189" s="15" t="s">
        <v>80</v>
      </c>
      <c r="AW189" s="15" t="s">
        <v>35</v>
      </c>
      <c r="AX189" s="15" t="s">
        <v>73</v>
      </c>
      <c r="AY189" s="252" t="s">
        <v>138</v>
      </c>
    </row>
    <row r="190" spans="1:65" s="13" customFormat="1" ht="11.25">
      <c r="B190" s="210"/>
      <c r="C190" s="211"/>
      <c r="D190" s="206" t="s">
        <v>150</v>
      </c>
      <c r="E190" s="212" t="s">
        <v>19</v>
      </c>
      <c r="F190" s="213" t="s">
        <v>1092</v>
      </c>
      <c r="G190" s="211"/>
      <c r="H190" s="214">
        <v>200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150</v>
      </c>
      <c r="AU190" s="220" t="s">
        <v>82</v>
      </c>
      <c r="AV190" s="13" t="s">
        <v>82</v>
      </c>
      <c r="AW190" s="13" t="s">
        <v>35</v>
      </c>
      <c r="AX190" s="13" t="s">
        <v>73</v>
      </c>
      <c r="AY190" s="220" t="s">
        <v>138</v>
      </c>
    </row>
    <row r="191" spans="1:65" s="14" customFormat="1" ht="11.25">
      <c r="B191" s="221"/>
      <c r="C191" s="222"/>
      <c r="D191" s="206" t="s">
        <v>150</v>
      </c>
      <c r="E191" s="223" t="s">
        <v>19</v>
      </c>
      <c r="F191" s="224" t="s">
        <v>152</v>
      </c>
      <c r="G191" s="222"/>
      <c r="H191" s="225">
        <v>200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150</v>
      </c>
      <c r="AU191" s="231" t="s">
        <v>82</v>
      </c>
      <c r="AV191" s="14" t="s">
        <v>146</v>
      </c>
      <c r="AW191" s="14" t="s">
        <v>35</v>
      </c>
      <c r="AX191" s="14" t="s">
        <v>80</v>
      </c>
      <c r="AY191" s="231" t="s">
        <v>138</v>
      </c>
    </row>
    <row r="192" spans="1:65" s="2" customFormat="1" ht="16.5" customHeight="1">
      <c r="A192" s="35"/>
      <c r="B192" s="36"/>
      <c r="C192" s="193" t="s">
        <v>268</v>
      </c>
      <c r="D192" s="193" t="s">
        <v>141</v>
      </c>
      <c r="E192" s="194" t="s">
        <v>1093</v>
      </c>
      <c r="F192" s="195" t="s">
        <v>1094</v>
      </c>
      <c r="G192" s="196" t="s">
        <v>202</v>
      </c>
      <c r="H192" s="197">
        <v>200</v>
      </c>
      <c r="I192" s="198"/>
      <c r="J192" s="199">
        <f>ROUND(I192*H192,2)</f>
        <v>0</v>
      </c>
      <c r="K192" s="195" t="s">
        <v>19</v>
      </c>
      <c r="L192" s="40"/>
      <c r="M192" s="200" t="s">
        <v>19</v>
      </c>
      <c r="N192" s="201" t="s">
        <v>44</v>
      </c>
      <c r="O192" s="65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4" t="s">
        <v>990</v>
      </c>
      <c r="AT192" s="204" t="s">
        <v>141</v>
      </c>
      <c r="AU192" s="204" t="s">
        <v>82</v>
      </c>
      <c r="AY192" s="18" t="s">
        <v>138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8" t="s">
        <v>80</v>
      </c>
      <c r="BK192" s="205">
        <f>ROUND(I192*H192,2)</f>
        <v>0</v>
      </c>
      <c r="BL192" s="18" t="s">
        <v>990</v>
      </c>
      <c r="BM192" s="204" t="s">
        <v>1095</v>
      </c>
    </row>
    <row r="193" spans="1:65" s="2" customFormat="1" ht="11.25">
      <c r="A193" s="35"/>
      <c r="B193" s="36"/>
      <c r="C193" s="37"/>
      <c r="D193" s="206" t="s">
        <v>148</v>
      </c>
      <c r="E193" s="37"/>
      <c r="F193" s="207" t="s">
        <v>1094</v>
      </c>
      <c r="G193" s="37"/>
      <c r="H193" s="37"/>
      <c r="I193" s="116"/>
      <c r="J193" s="37"/>
      <c r="K193" s="37"/>
      <c r="L193" s="40"/>
      <c r="M193" s="208"/>
      <c r="N193" s="209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148</v>
      </c>
      <c r="AU193" s="18" t="s">
        <v>82</v>
      </c>
    </row>
    <row r="194" spans="1:65" s="15" customFormat="1" ht="11.25">
      <c r="B194" s="243"/>
      <c r="C194" s="244"/>
      <c r="D194" s="206" t="s">
        <v>150</v>
      </c>
      <c r="E194" s="245" t="s">
        <v>19</v>
      </c>
      <c r="F194" s="246" t="s">
        <v>1091</v>
      </c>
      <c r="G194" s="244"/>
      <c r="H194" s="245" t="s">
        <v>19</v>
      </c>
      <c r="I194" s="247"/>
      <c r="J194" s="244"/>
      <c r="K194" s="244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150</v>
      </c>
      <c r="AU194" s="252" t="s">
        <v>82</v>
      </c>
      <c r="AV194" s="15" t="s">
        <v>80</v>
      </c>
      <c r="AW194" s="15" t="s">
        <v>35</v>
      </c>
      <c r="AX194" s="15" t="s">
        <v>73</v>
      </c>
      <c r="AY194" s="252" t="s">
        <v>138</v>
      </c>
    </row>
    <row r="195" spans="1:65" s="13" customFormat="1" ht="11.25">
      <c r="B195" s="210"/>
      <c r="C195" s="211"/>
      <c r="D195" s="206" t="s">
        <v>150</v>
      </c>
      <c r="E195" s="212" t="s">
        <v>19</v>
      </c>
      <c r="F195" s="213" t="s">
        <v>1092</v>
      </c>
      <c r="G195" s="211"/>
      <c r="H195" s="214">
        <v>200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150</v>
      </c>
      <c r="AU195" s="220" t="s">
        <v>82</v>
      </c>
      <c r="AV195" s="13" t="s">
        <v>82</v>
      </c>
      <c r="AW195" s="13" t="s">
        <v>35</v>
      </c>
      <c r="AX195" s="13" t="s">
        <v>73</v>
      </c>
      <c r="AY195" s="220" t="s">
        <v>138</v>
      </c>
    </row>
    <row r="196" spans="1:65" s="14" customFormat="1" ht="11.25">
      <c r="B196" s="221"/>
      <c r="C196" s="222"/>
      <c r="D196" s="206" t="s">
        <v>150</v>
      </c>
      <c r="E196" s="223" t="s">
        <v>19</v>
      </c>
      <c r="F196" s="224" t="s">
        <v>152</v>
      </c>
      <c r="G196" s="222"/>
      <c r="H196" s="225">
        <v>200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150</v>
      </c>
      <c r="AU196" s="231" t="s">
        <v>82</v>
      </c>
      <c r="AV196" s="14" t="s">
        <v>146</v>
      </c>
      <c r="AW196" s="14" t="s">
        <v>35</v>
      </c>
      <c r="AX196" s="14" t="s">
        <v>80</v>
      </c>
      <c r="AY196" s="231" t="s">
        <v>138</v>
      </c>
    </row>
    <row r="197" spans="1:65" s="2" customFormat="1" ht="16.5" customHeight="1">
      <c r="A197" s="35"/>
      <c r="B197" s="36"/>
      <c r="C197" s="193" t="s">
        <v>278</v>
      </c>
      <c r="D197" s="193" t="s">
        <v>141</v>
      </c>
      <c r="E197" s="194" t="s">
        <v>1096</v>
      </c>
      <c r="F197" s="195" t="s">
        <v>1097</v>
      </c>
      <c r="G197" s="196" t="s">
        <v>202</v>
      </c>
      <c r="H197" s="197">
        <v>400</v>
      </c>
      <c r="I197" s="198"/>
      <c r="J197" s="199">
        <f>ROUND(I197*H197,2)</f>
        <v>0</v>
      </c>
      <c r="K197" s="195" t="s">
        <v>19</v>
      </c>
      <c r="L197" s="40"/>
      <c r="M197" s="200" t="s">
        <v>19</v>
      </c>
      <c r="N197" s="201" t="s">
        <v>44</v>
      </c>
      <c r="O197" s="65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4" t="s">
        <v>990</v>
      </c>
      <c r="AT197" s="204" t="s">
        <v>141</v>
      </c>
      <c r="AU197" s="204" t="s">
        <v>82</v>
      </c>
      <c r="AY197" s="18" t="s">
        <v>138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8" t="s">
        <v>80</v>
      </c>
      <c r="BK197" s="205">
        <f>ROUND(I197*H197,2)</f>
        <v>0</v>
      </c>
      <c r="BL197" s="18" t="s">
        <v>990</v>
      </c>
      <c r="BM197" s="204" t="s">
        <v>1098</v>
      </c>
    </row>
    <row r="198" spans="1:65" s="2" customFormat="1" ht="11.25">
      <c r="A198" s="35"/>
      <c r="B198" s="36"/>
      <c r="C198" s="37"/>
      <c r="D198" s="206" t="s">
        <v>148</v>
      </c>
      <c r="E198" s="37"/>
      <c r="F198" s="207" t="s">
        <v>1099</v>
      </c>
      <c r="G198" s="37"/>
      <c r="H198" s="37"/>
      <c r="I198" s="116"/>
      <c r="J198" s="37"/>
      <c r="K198" s="37"/>
      <c r="L198" s="40"/>
      <c r="M198" s="208"/>
      <c r="N198" s="209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148</v>
      </c>
      <c r="AU198" s="18" t="s">
        <v>82</v>
      </c>
    </row>
    <row r="199" spans="1:65" s="15" customFormat="1" ht="11.25">
      <c r="B199" s="243"/>
      <c r="C199" s="244"/>
      <c r="D199" s="206" t="s">
        <v>150</v>
      </c>
      <c r="E199" s="245" t="s">
        <v>19</v>
      </c>
      <c r="F199" s="246" t="s">
        <v>1091</v>
      </c>
      <c r="G199" s="244"/>
      <c r="H199" s="245" t="s">
        <v>19</v>
      </c>
      <c r="I199" s="247"/>
      <c r="J199" s="244"/>
      <c r="K199" s="244"/>
      <c r="L199" s="248"/>
      <c r="M199" s="249"/>
      <c r="N199" s="250"/>
      <c r="O199" s="250"/>
      <c r="P199" s="250"/>
      <c r="Q199" s="250"/>
      <c r="R199" s="250"/>
      <c r="S199" s="250"/>
      <c r="T199" s="251"/>
      <c r="AT199" s="252" t="s">
        <v>150</v>
      </c>
      <c r="AU199" s="252" t="s">
        <v>82</v>
      </c>
      <c r="AV199" s="15" t="s">
        <v>80</v>
      </c>
      <c r="AW199" s="15" t="s">
        <v>35</v>
      </c>
      <c r="AX199" s="15" t="s">
        <v>73</v>
      </c>
      <c r="AY199" s="252" t="s">
        <v>138</v>
      </c>
    </row>
    <row r="200" spans="1:65" s="13" customFormat="1" ht="11.25">
      <c r="B200" s="210"/>
      <c r="C200" s="211"/>
      <c r="D200" s="206" t="s">
        <v>150</v>
      </c>
      <c r="E200" s="212" t="s">
        <v>19</v>
      </c>
      <c r="F200" s="213" t="s">
        <v>1100</v>
      </c>
      <c r="G200" s="211"/>
      <c r="H200" s="214">
        <v>400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150</v>
      </c>
      <c r="AU200" s="220" t="s">
        <v>82</v>
      </c>
      <c r="AV200" s="13" t="s">
        <v>82</v>
      </c>
      <c r="AW200" s="13" t="s">
        <v>35</v>
      </c>
      <c r="AX200" s="13" t="s">
        <v>73</v>
      </c>
      <c r="AY200" s="220" t="s">
        <v>138</v>
      </c>
    </row>
    <row r="201" spans="1:65" s="14" customFormat="1" ht="11.25">
      <c r="B201" s="221"/>
      <c r="C201" s="222"/>
      <c r="D201" s="206" t="s">
        <v>150</v>
      </c>
      <c r="E201" s="223" t="s">
        <v>19</v>
      </c>
      <c r="F201" s="224" t="s">
        <v>152</v>
      </c>
      <c r="G201" s="222"/>
      <c r="H201" s="225">
        <v>400</v>
      </c>
      <c r="I201" s="226"/>
      <c r="J201" s="222"/>
      <c r="K201" s="222"/>
      <c r="L201" s="227"/>
      <c r="M201" s="253"/>
      <c r="N201" s="254"/>
      <c r="O201" s="254"/>
      <c r="P201" s="254"/>
      <c r="Q201" s="254"/>
      <c r="R201" s="254"/>
      <c r="S201" s="254"/>
      <c r="T201" s="255"/>
      <c r="AT201" s="231" t="s">
        <v>150</v>
      </c>
      <c r="AU201" s="231" t="s">
        <v>82</v>
      </c>
      <c r="AV201" s="14" t="s">
        <v>146</v>
      </c>
      <c r="AW201" s="14" t="s">
        <v>35</v>
      </c>
      <c r="AX201" s="14" t="s">
        <v>80</v>
      </c>
      <c r="AY201" s="231" t="s">
        <v>138</v>
      </c>
    </row>
    <row r="202" spans="1:65" s="2" customFormat="1" ht="6.95" customHeight="1">
      <c r="A202" s="35"/>
      <c r="B202" s="48"/>
      <c r="C202" s="49"/>
      <c r="D202" s="49"/>
      <c r="E202" s="49"/>
      <c r="F202" s="49"/>
      <c r="G202" s="49"/>
      <c r="H202" s="49"/>
      <c r="I202" s="143"/>
      <c r="J202" s="49"/>
      <c r="K202" s="49"/>
      <c r="L202" s="40"/>
      <c r="M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</row>
  </sheetData>
  <sheetProtection algorithmName="SHA-512" hashValue="6gw5YIVF3JaOV28r3Xx6Pdnlgn1D/OlD8DLP9MobGrdcOCGDKgNuk6jOz5FyfYdTlRwB42KgsEnEUwO0iyEi2g==" saltValue="f7x8bS0uXK6GWrkysaaV0Ub2UMXm7URfz2ZqfcfcT5LQi6a51TLBrSs3L+gJxsZmBTqm3srUFDvGsIB87vtulQ==" spinCount="100000" sheet="1" objects="1" scenarios="1" formatColumns="0" formatRows="0" autoFilter="0"/>
  <autoFilter ref="C84:K201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7" customWidth="1"/>
    <col min="2" max="2" width="1.6640625" style="257" customWidth="1"/>
    <col min="3" max="4" width="5" style="257" customWidth="1"/>
    <col min="5" max="5" width="11.6640625" style="257" customWidth="1"/>
    <col min="6" max="6" width="9.1640625" style="257" customWidth="1"/>
    <col min="7" max="7" width="5" style="257" customWidth="1"/>
    <col min="8" max="8" width="77.83203125" style="257" customWidth="1"/>
    <col min="9" max="10" width="20" style="257" customWidth="1"/>
    <col min="11" max="11" width="1.6640625" style="257" customWidth="1"/>
  </cols>
  <sheetData>
    <row r="1" spans="2:11" s="1" customFormat="1" ht="37.5" customHeight="1"/>
    <row r="2" spans="2:11" s="1" customFormat="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pans="2:11" s="16" customFormat="1" ht="45" customHeight="1">
      <c r="B3" s="261"/>
      <c r="C3" s="390" t="s">
        <v>1101</v>
      </c>
      <c r="D3" s="390"/>
      <c r="E3" s="390"/>
      <c r="F3" s="390"/>
      <c r="G3" s="390"/>
      <c r="H3" s="390"/>
      <c r="I3" s="390"/>
      <c r="J3" s="390"/>
      <c r="K3" s="262"/>
    </row>
    <row r="4" spans="2:11" s="1" customFormat="1" ht="25.5" customHeight="1">
      <c r="B4" s="263"/>
      <c r="C4" s="395" t="s">
        <v>1102</v>
      </c>
      <c r="D4" s="395"/>
      <c r="E4" s="395"/>
      <c r="F4" s="395"/>
      <c r="G4" s="395"/>
      <c r="H4" s="395"/>
      <c r="I4" s="395"/>
      <c r="J4" s="395"/>
      <c r="K4" s="264"/>
    </row>
    <row r="5" spans="2:11" s="1" customFormat="1" ht="5.25" customHeight="1">
      <c r="B5" s="263"/>
      <c r="C5" s="265"/>
      <c r="D5" s="265"/>
      <c r="E5" s="265"/>
      <c r="F5" s="265"/>
      <c r="G5" s="265"/>
      <c r="H5" s="265"/>
      <c r="I5" s="265"/>
      <c r="J5" s="265"/>
      <c r="K5" s="264"/>
    </row>
    <row r="6" spans="2:11" s="1" customFormat="1" ht="15" customHeight="1">
      <c r="B6" s="263"/>
      <c r="C6" s="394" t="s">
        <v>1103</v>
      </c>
      <c r="D6" s="394"/>
      <c r="E6" s="394"/>
      <c r="F6" s="394"/>
      <c r="G6" s="394"/>
      <c r="H6" s="394"/>
      <c r="I6" s="394"/>
      <c r="J6" s="394"/>
      <c r="K6" s="264"/>
    </row>
    <row r="7" spans="2:11" s="1" customFormat="1" ht="15" customHeight="1">
      <c r="B7" s="267"/>
      <c r="C7" s="394" t="s">
        <v>1104</v>
      </c>
      <c r="D7" s="394"/>
      <c r="E7" s="394"/>
      <c r="F7" s="394"/>
      <c r="G7" s="394"/>
      <c r="H7" s="394"/>
      <c r="I7" s="394"/>
      <c r="J7" s="394"/>
      <c r="K7" s="264"/>
    </row>
    <row r="8" spans="2:11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pans="2:11" s="1" customFormat="1" ht="15" customHeight="1">
      <c r="B9" s="267"/>
      <c r="C9" s="394" t="s">
        <v>1105</v>
      </c>
      <c r="D9" s="394"/>
      <c r="E9" s="394"/>
      <c r="F9" s="394"/>
      <c r="G9" s="394"/>
      <c r="H9" s="394"/>
      <c r="I9" s="394"/>
      <c r="J9" s="394"/>
      <c r="K9" s="264"/>
    </row>
    <row r="10" spans="2:11" s="1" customFormat="1" ht="15" customHeight="1">
      <c r="B10" s="267"/>
      <c r="C10" s="266"/>
      <c r="D10" s="394" t="s">
        <v>1106</v>
      </c>
      <c r="E10" s="394"/>
      <c r="F10" s="394"/>
      <c r="G10" s="394"/>
      <c r="H10" s="394"/>
      <c r="I10" s="394"/>
      <c r="J10" s="394"/>
      <c r="K10" s="264"/>
    </row>
    <row r="11" spans="2:11" s="1" customFormat="1" ht="15" customHeight="1">
      <c r="B11" s="267"/>
      <c r="C11" s="268"/>
      <c r="D11" s="394" t="s">
        <v>1107</v>
      </c>
      <c r="E11" s="394"/>
      <c r="F11" s="394"/>
      <c r="G11" s="394"/>
      <c r="H11" s="394"/>
      <c r="I11" s="394"/>
      <c r="J11" s="394"/>
      <c r="K11" s="264"/>
    </row>
    <row r="12" spans="2:11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pans="2:11" s="1" customFormat="1" ht="15" customHeight="1">
      <c r="B13" s="267"/>
      <c r="C13" s="268"/>
      <c r="D13" s="269" t="s">
        <v>1108</v>
      </c>
      <c r="E13" s="266"/>
      <c r="F13" s="266"/>
      <c r="G13" s="266"/>
      <c r="H13" s="266"/>
      <c r="I13" s="266"/>
      <c r="J13" s="266"/>
      <c r="K13" s="264"/>
    </row>
    <row r="14" spans="2:11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pans="2:11" s="1" customFormat="1" ht="15" customHeight="1">
      <c r="B15" s="267"/>
      <c r="C15" s="268"/>
      <c r="D15" s="394" t="s">
        <v>1109</v>
      </c>
      <c r="E15" s="394"/>
      <c r="F15" s="394"/>
      <c r="G15" s="394"/>
      <c r="H15" s="394"/>
      <c r="I15" s="394"/>
      <c r="J15" s="394"/>
      <c r="K15" s="264"/>
    </row>
    <row r="16" spans="2:11" s="1" customFormat="1" ht="15" customHeight="1">
      <c r="B16" s="267"/>
      <c r="C16" s="268"/>
      <c r="D16" s="394" t="s">
        <v>1110</v>
      </c>
      <c r="E16" s="394"/>
      <c r="F16" s="394"/>
      <c r="G16" s="394"/>
      <c r="H16" s="394"/>
      <c r="I16" s="394"/>
      <c r="J16" s="394"/>
      <c r="K16" s="264"/>
    </row>
    <row r="17" spans="2:11" s="1" customFormat="1" ht="15" customHeight="1">
      <c r="B17" s="267"/>
      <c r="C17" s="268"/>
      <c r="D17" s="394" t="s">
        <v>1111</v>
      </c>
      <c r="E17" s="394"/>
      <c r="F17" s="394"/>
      <c r="G17" s="394"/>
      <c r="H17" s="394"/>
      <c r="I17" s="394"/>
      <c r="J17" s="394"/>
      <c r="K17" s="264"/>
    </row>
    <row r="18" spans="2:11" s="1" customFormat="1" ht="15" customHeight="1">
      <c r="B18" s="267"/>
      <c r="C18" s="268"/>
      <c r="D18" s="268"/>
      <c r="E18" s="270" t="s">
        <v>79</v>
      </c>
      <c r="F18" s="394" t="s">
        <v>1112</v>
      </c>
      <c r="G18" s="394"/>
      <c r="H18" s="394"/>
      <c r="I18" s="394"/>
      <c r="J18" s="394"/>
      <c r="K18" s="264"/>
    </row>
    <row r="19" spans="2:11" s="1" customFormat="1" ht="15" customHeight="1">
      <c r="B19" s="267"/>
      <c r="C19" s="268"/>
      <c r="D19" s="268"/>
      <c r="E19" s="270" t="s">
        <v>1113</v>
      </c>
      <c r="F19" s="394" t="s">
        <v>1114</v>
      </c>
      <c r="G19" s="394"/>
      <c r="H19" s="394"/>
      <c r="I19" s="394"/>
      <c r="J19" s="394"/>
      <c r="K19" s="264"/>
    </row>
    <row r="20" spans="2:11" s="1" customFormat="1" ht="15" customHeight="1">
      <c r="B20" s="267"/>
      <c r="C20" s="268"/>
      <c r="D20" s="268"/>
      <c r="E20" s="270" t="s">
        <v>1115</v>
      </c>
      <c r="F20" s="394" t="s">
        <v>1116</v>
      </c>
      <c r="G20" s="394"/>
      <c r="H20" s="394"/>
      <c r="I20" s="394"/>
      <c r="J20" s="394"/>
      <c r="K20" s="264"/>
    </row>
    <row r="21" spans="2:11" s="1" customFormat="1" ht="15" customHeight="1">
      <c r="B21" s="267"/>
      <c r="C21" s="268"/>
      <c r="D21" s="268"/>
      <c r="E21" s="270" t="s">
        <v>1117</v>
      </c>
      <c r="F21" s="394" t="s">
        <v>1118</v>
      </c>
      <c r="G21" s="394"/>
      <c r="H21" s="394"/>
      <c r="I21" s="394"/>
      <c r="J21" s="394"/>
      <c r="K21" s="264"/>
    </row>
    <row r="22" spans="2:11" s="1" customFormat="1" ht="15" customHeight="1">
      <c r="B22" s="267"/>
      <c r="C22" s="268"/>
      <c r="D22" s="268"/>
      <c r="E22" s="270" t="s">
        <v>276</v>
      </c>
      <c r="F22" s="394" t="s">
        <v>277</v>
      </c>
      <c r="G22" s="394"/>
      <c r="H22" s="394"/>
      <c r="I22" s="394"/>
      <c r="J22" s="394"/>
      <c r="K22" s="264"/>
    </row>
    <row r="23" spans="2:11" s="1" customFormat="1" ht="15" customHeight="1">
      <c r="B23" s="267"/>
      <c r="C23" s="268"/>
      <c r="D23" s="268"/>
      <c r="E23" s="270" t="s">
        <v>86</v>
      </c>
      <c r="F23" s="394" t="s">
        <v>1119</v>
      </c>
      <c r="G23" s="394"/>
      <c r="H23" s="394"/>
      <c r="I23" s="394"/>
      <c r="J23" s="394"/>
      <c r="K23" s="264"/>
    </row>
    <row r="24" spans="2:11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pans="2:11" s="1" customFormat="1" ht="15" customHeight="1">
      <c r="B25" s="267"/>
      <c r="C25" s="394" t="s">
        <v>1120</v>
      </c>
      <c r="D25" s="394"/>
      <c r="E25" s="394"/>
      <c r="F25" s="394"/>
      <c r="G25" s="394"/>
      <c r="H25" s="394"/>
      <c r="I25" s="394"/>
      <c r="J25" s="394"/>
      <c r="K25" s="264"/>
    </row>
    <row r="26" spans="2:11" s="1" customFormat="1" ht="15" customHeight="1">
      <c r="B26" s="267"/>
      <c r="C26" s="394" t="s">
        <v>1121</v>
      </c>
      <c r="D26" s="394"/>
      <c r="E26" s="394"/>
      <c r="F26" s="394"/>
      <c r="G26" s="394"/>
      <c r="H26" s="394"/>
      <c r="I26" s="394"/>
      <c r="J26" s="394"/>
      <c r="K26" s="264"/>
    </row>
    <row r="27" spans="2:11" s="1" customFormat="1" ht="15" customHeight="1">
      <c r="B27" s="267"/>
      <c r="C27" s="266"/>
      <c r="D27" s="394" t="s">
        <v>1122</v>
      </c>
      <c r="E27" s="394"/>
      <c r="F27" s="394"/>
      <c r="G27" s="394"/>
      <c r="H27" s="394"/>
      <c r="I27" s="394"/>
      <c r="J27" s="394"/>
      <c r="K27" s="264"/>
    </row>
    <row r="28" spans="2:11" s="1" customFormat="1" ht="15" customHeight="1">
      <c r="B28" s="267"/>
      <c r="C28" s="268"/>
      <c r="D28" s="394" t="s">
        <v>1123</v>
      </c>
      <c r="E28" s="394"/>
      <c r="F28" s="394"/>
      <c r="G28" s="394"/>
      <c r="H28" s="394"/>
      <c r="I28" s="394"/>
      <c r="J28" s="394"/>
      <c r="K28" s="264"/>
    </row>
    <row r="29" spans="2:11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pans="2:11" s="1" customFormat="1" ht="15" customHeight="1">
      <c r="B30" s="267"/>
      <c r="C30" s="268"/>
      <c r="D30" s="394" t="s">
        <v>1124</v>
      </c>
      <c r="E30" s="394"/>
      <c r="F30" s="394"/>
      <c r="G30" s="394"/>
      <c r="H30" s="394"/>
      <c r="I30" s="394"/>
      <c r="J30" s="394"/>
      <c r="K30" s="264"/>
    </row>
    <row r="31" spans="2:11" s="1" customFormat="1" ht="15" customHeight="1">
      <c r="B31" s="267"/>
      <c r="C31" s="268"/>
      <c r="D31" s="394" t="s">
        <v>1125</v>
      </c>
      <c r="E31" s="394"/>
      <c r="F31" s="394"/>
      <c r="G31" s="394"/>
      <c r="H31" s="394"/>
      <c r="I31" s="394"/>
      <c r="J31" s="394"/>
      <c r="K31" s="264"/>
    </row>
    <row r="32" spans="2:11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pans="2:11" s="1" customFormat="1" ht="15" customHeight="1">
      <c r="B33" s="267"/>
      <c r="C33" s="268"/>
      <c r="D33" s="394" t="s">
        <v>1126</v>
      </c>
      <c r="E33" s="394"/>
      <c r="F33" s="394"/>
      <c r="G33" s="394"/>
      <c r="H33" s="394"/>
      <c r="I33" s="394"/>
      <c r="J33" s="394"/>
      <c r="K33" s="264"/>
    </row>
    <row r="34" spans="2:11" s="1" customFormat="1" ht="15" customHeight="1">
      <c r="B34" s="267"/>
      <c r="C34" s="268"/>
      <c r="D34" s="394" t="s">
        <v>1127</v>
      </c>
      <c r="E34" s="394"/>
      <c r="F34" s="394"/>
      <c r="G34" s="394"/>
      <c r="H34" s="394"/>
      <c r="I34" s="394"/>
      <c r="J34" s="394"/>
      <c r="K34" s="264"/>
    </row>
    <row r="35" spans="2:11" s="1" customFormat="1" ht="15" customHeight="1">
      <c r="B35" s="267"/>
      <c r="C35" s="268"/>
      <c r="D35" s="394" t="s">
        <v>1128</v>
      </c>
      <c r="E35" s="394"/>
      <c r="F35" s="394"/>
      <c r="G35" s="394"/>
      <c r="H35" s="394"/>
      <c r="I35" s="394"/>
      <c r="J35" s="394"/>
      <c r="K35" s="264"/>
    </row>
    <row r="36" spans="2:11" s="1" customFormat="1" ht="15" customHeight="1">
      <c r="B36" s="267"/>
      <c r="C36" s="268"/>
      <c r="D36" s="266"/>
      <c r="E36" s="269" t="s">
        <v>124</v>
      </c>
      <c r="F36" s="266"/>
      <c r="G36" s="394" t="s">
        <v>1129</v>
      </c>
      <c r="H36" s="394"/>
      <c r="I36" s="394"/>
      <c r="J36" s="394"/>
      <c r="K36" s="264"/>
    </row>
    <row r="37" spans="2:11" s="1" customFormat="1" ht="30.75" customHeight="1">
      <c r="B37" s="267"/>
      <c r="C37" s="268"/>
      <c r="D37" s="266"/>
      <c r="E37" s="269" t="s">
        <v>1130</v>
      </c>
      <c r="F37" s="266"/>
      <c r="G37" s="394" t="s">
        <v>1131</v>
      </c>
      <c r="H37" s="394"/>
      <c r="I37" s="394"/>
      <c r="J37" s="394"/>
      <c r="K37" s="264"/>
    </row>
    <row r="38" spans="2:11" s="1" customFormat="1" ht="15" customHeight="1">
      <c r="B38" s="267"/>
      <c r="C38" s="268"/>
      <c r="D38" s="266"/>
      <c r="E38" s="269" t="s">
        <v>54</v>
      </c>
      <c r="F38" s="266"/>
      <c r="G38" s="394" t="s">
        <v>1132</v>
      </c>
      <c r="H38" s="394"/>
      <c r="I38" s="394"/>
      <c r="J38" s="394"/>
      <c r="K38" s="264"/>
    </row>
    <row r="39" spans="2:11" s="1" customFormat="1" ht="15" customHeight="1">
      <c r="B39" s="267"/>
      <c r="C39" s="268"/>
      <c r="D39" s="266"/>
      <c r="E39" s="269" t="s">
        <v>55</v>
      </c>
      <c r="F39" s="266"/>
      <c r="G39" s="394" t="s">
        <v>1133</v>
      </c>
      <c r="H39" s="394"/>
      <c r="I39" s="394"/>
      <c r="J39" s="394"/>
      <c r="K39" s="264"/>
    </row>
    <row r="40" spans="2:11" s="1" customFormat="1" ht="15" customHeight="1">
      <c r="B40" s="267"/>
      <c r="C40" s="268"/>
      <c r="D40" s="266"/>
      <c r="E40" s="269" t="s">
        <v>125</v>
      </c>
      <c r="F40" s="266"/>
      <c r="G40" s="394" t="s">
        <v>1134</v>
      </c>
      <c r="H40" s="394"/>
      <c r="I40" s="394"/>
      <c r="J40" s="394"/>
      <c r="K40" s="264"/>
    </row>
    <row r="41" spans="2:11" s="1" customFormat="1" ht="15" customHeight="1">
      <c r="B41" s="267"/>
      <c r="C41" s="268"/>
      <c r="D41" s="266"/>
      <c r="E41" s="269" t="s">
        <v>126</v>
      </c>
      <c r="F41" s="266"/>
      <c r="G41" s="394" t="s">
        <v>1135</v>
      </c>
      <c r="H41" s="394"/>
      <c r="I41" s="394"/>
      <c r="J41" s="394"/>
      <c r="K41" s="264"/>
    </row>
    <row r="42" spans="2:11" s="1" customFormat="1" ht="15" customHeight="1">
      <c r="B42" s="267"/>
      <c r="C42" s="268"/>
      <c r="D42" s="266"/>
      <c r="E42" s="269" t="s">
        <v>1136</v>
      </c>
      <c r="F42" s="266"/>
      <c r="G42" s="394" t="s">
        <v>1137</v>
      </c>
      <c r="H42" s="394"/>
      <c r="I42" s="394"/>
      <c r="J42" s="394"/>
      <c r="K42" s="264"/>
    </row>
    <row r="43" spans="2:11" s="1" customFormat="1" ht="15" customHeight="1">
      <c r="B43" s="267"/>
      <c r="C43" s="268"/>
      <c r="D43" s="266"/>
      <c r="E43" s="269"/>
      <c r="F43" s="266"/>
      <c r="G43" s="394" t="s">
        <v>1138</v>
      </c>
      <c r="H43" s="394"/>
      <c r="I43" s="394"/>
      <c r="J43" s="394"/>
      <c r="K43" s="264"/>
    </row>
    <row r="44" spans="2:11" s="1" customFormat="1" ht="15" customHeight="1">
      <c r="B44" s="267"/>
      <c r="C44" s="268"/>
      <c r="D44" s="266"/>
      <c r="E44" s="269" t="s">
        <v>1139</v>
      </c>
      <c r="F44" s="266"/>
      <c r="G44" s="394" t="s">
        <v>1140</v>
      </c>
      <c r="H44" s="394"/>
      <c r="I44" s="394"/>
      <c r="J44" s="394"/>
      <c r="K44" s="264"/>
    </row>
    <row r="45" spans="2:11" s="1" customFormat="1" ht="15" customHeight="1">
      <c r="B45" s="267"/>
      <c r="C45" s="268"/>
      <c r="D45" s="266"/>
      <c r="E45" s="269" t="s">
        <v>128</v>
      </c>
      <c r="F45" s="266"/>
      <c r="G45" s="394" t="s">
        <v>1141</v>
      </c>
      <c r="H45" s="394"/>
      <c r="I45" s="394"/>
      <c r="J45" s="394"/>
      <c r="K45" s="264"/>
    </row>
    <row r="46" spans="2:11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pans="2:11" s="1" customFormat="1" ht="15" customHeight="1">
      <c r="B47" s="267"/>
      <c r="C47" s="268"/>
      <c r="D47" s="394" t="s">
        <v>1142</v>
      </c>
      <c r="E47" s="394"/>
      <c r="F47" s="394"/>
      <c r="G47" s="394"/>
      <c r="H47" s="394"/>
      <c r="I47" s="394"/>
      <c r="J47" s="394"/>
      <c r="K47" s="264"/>
    </row>
    <row r="48" spans="2:11" s="1" customFormat="1" ht="15" customHeight="1">
      <c r="B48" s="267"/>
      <c r="C48" s="268"/>
      <c r="D48" s="268"/>
      <c r="E48" s="394" t="s">
        <v>1143</v>
      </c>
      <c r="F48" s="394"/>
      <c r="G48" s="394"/>
      <c r="H48" s="394"/>
      <c r="I48" s="394"/>
      <c r="J48" s="394"/>
      <c r="K48" s="264"/>
    </row>
    <row r="49" spans="2:11" s="1" customFormat="1" ht="15" customHeight="1">
      <c r="B49" s="267"/>
      <c r="C49" s="268"/>
      <c r="D49" s="268"/>
      <c r="E49" s="394" t="s">
        <v>1144</v>
      </c>
      <c r="F49" s="394"/>
      <c r="G49" s="394"/>
      <c r="H49" s="394"/>
      <c r="I49" s="394"/>
      <c r="J49" s="394"/>
      <c r="K49" s="264"/>
    </row>
    <row r="50" spans="2:11" s="1" customFormat="1" ht="15" customHeight="1">
      <c r="B50" s="267"/>
      <c r="C50" s="268"/>
      <c r="D50" s="268"/>
      <c r="E50" s="394" t="s">
        <v>1145</v>
      </c>
      <c r="F50" s="394"/>
      <c r="G50" s="394"/>
      <c r="H50" s="394"/>
      <c r="I50" s="394"/>
      <c r="J50" s="394"/>
      <c r="K50" s="264"/>
    </row>
    <row r="51" spans="2:11" s="1" customFormat="1" ht="15" customHeight="1">
      <c r="B51" s="267"/>
      <c r="C51" s="268"/>
      <c r="D51" s="394" t="s">
        <v>1146</v>
      </c>
      <c r="E51" s="394"/>
      <c r="F51" s="394"/>
      <c r="G51" s="394"/>
      <c r="H51" s="394"/>
      <c r="I51" s="394"/>
      <c r="J51" s="394"/>
      <c r="K51" s="264"/>
    </row>
    <row r="52" spans="2:11" s="1" customFormat="1" ht="25.5" customHeight="1">
      <c r="B52" s="263"/>
      <c r="C52" s="395" t="s">
        <v>1147</v>
      </c>
      <c r="D52" s="395"/>
      <c r="E52" s="395"/>
      <c r="F52" s="395"/>
      <c r="G52" s="395"/>
      <c r="H52" s="395"/>
      <c r="I52" s="395"/>
      <c r="J52" s="395"/>
      <c r="K52" s="264"/>
    </row>
    <row r="53" spans="2:11" s="1" customFormat="1" ht="5.25" customHeight="1">
      <c r="B53" s="263"/>
      <c r="C53" s="265"/>
      <c r="D53" s="265"/>
      <c r="E53" s="265"/>
      <c r="F53" s="265"/>
      <c r="G53" s="265"/>
      <c r="H53" s="265"/>
      <c r="I53" s="265"/>
      <c r="J53" s="265"/>
      <c r="K53" s="264"/>
    </row>
    <row r="54" spans="2:11" s="1" customFormat="1" ht="15" customHeight="1">
      <c r="B54" s="263"/>
      <c r="C54" s="394" t="s">
        <v>1148</v>
      </c>
      <c r="D54" s="394"/>
      <c r="E54" s="394"/>
      <c r="F54" s="394"/>
      <c r="G54" s="394"/>
      <c r="H54" s="394"/>
      <c r="I54" s="394"/>
      <c r="J54" s="394"/>
      <c r="K54" s="264"/>
    </row>
    <row r="55" spans="2:11" s="1" customFormat="1" ht="15" customHeight="1">
      <c r="B55" s="263"/>
      <c r="C55" s="394" t="s">
        <v>1149</v>
      </c>
      <c r="D55" s="394"/>
      <c r="E55" s="394"/>
      <c r="F55" s="394"/>
      <c r="G55" s="394"/>
      <c r="H55" s="394"/>
      <c r="I55" s="394"/>
      <c r="J55" s="394"/>
      <c r="K55" s="264"/>
    </row>
    <row r="56" spans="2:11" s="1" customFormat="1" ht="12.75" customHeight="1">
      <c r="B56" s="263"/>
      <c r="C56" s="266"/>
      <c r="D56" s="266"/>
      <c r="E56" s="266"/>
      <c r="F56" s="266"/>
      <c r="G56" s="266"/>
      <c r="H56" s="266"/>
      <c r="I56" s="266"/>
      <c r="J56" s="266"/>
      <c r="K56" s="264"/>
    </row>
    <row r="57" spans="2:11" s="1" customFormat="1" ht="15" customHeight="1">
      <c r="B57" s="263"/>
      <c r="C57" s="394" t="s">
        <v>1150</v>
      </c>
      <c r="D57" s="394"/>
      <c r="E57" s="394"/>
      <c r="F57" s="394"/>
      <c r="G57" s="394"/>
      <c r="H57" s="394"/>
      <c r="I57" s="394"/>
      <c r="J57" s="394"/>
      <c r="K57" s="264"/>
    </row>
    <row r="58" spans="2:11" s="1" customFormat="1" ht="15" customHeight="1">
      <c r="B58" s="263"/>
      <c r="C58" s="268"/>
      <c r="D58" s="394" t="s">
        <v>1151</v>
      </c>
      <c r="E58" s="394"/>
      <c r="F58" s="394"/>
      <c r="G58" s="394"/>
      <c r="H58" s="394"/>
      <c r="I58" s="394"/>
      <c r="J58" s="394"/>
      <c r="K58" s="264"/>
    </row>
    <row r="59" spans="2:11" s="1" customFormat="1" ht="15" customHeight="1">
      <c r="B59" s="263"/>
      <c r="C59" s="268"/>
      <c r="D59" s="394" t="s">
        <v>1152</v>
      </c>
      <c r="E59" s="394"/>
      <c r="F59" s="394"/>
      <c r="G59" s="394"/>
      <c r="H59" s="394"/>
      <c r="I59" s="394"/>
      <c r="J59" s="394"/>
      <c r="K59" s="264"/>
    </row>
    <row r="60" spans="2:11" s="1" customFormat="1" ht="15" customHeight="1">
      <c r="B60" s="263"/>
      <c r="C60" s="268"/>
      <c r="D60" s="394" t="s">
        <v>1153</v>
      </c>
      <c r="E60" s="394"/>
      <c r="F60" s="394"/>
      <c r="G60" s="394"/>
      <c r="H60" s="394"/>
      <c r="I60" s="394"/>
      <c r="J60" s="394"/>
      <c r="K60" s="264"/>
    </row>
    <row r="61" spans="2:11" s="1" customFormat="1" ht="15" customHeight="1">
      <c r="B61" s="263"/>
      <c r="C61" s="268"/>
      <c r="D61" s="394" t="s">
        <v>1154</v>
      </c>
      <c r="E61" s="394"/>
      <c r="F61" s="394"/>
      <c r="G61" s="394"/>
      <c r="H61" s="394"/>
      <c r="I61" s="394"/>
      <c r="J61" s="394"/>
      <c r="K61" s="264"/>
    </row>
    <row r="62" spans="2:11" s="1" customFormat="1" ht="15" customHeight="1">
      <c r="B62" s="263"/>
      <c r="C62" s="268"/>
      <c r="D62" s="396" t="s">
        <v>1155</v>
      </c>
      <c r="E62" s="396"/>
      <c r="F62" s="396"/>
      <c r="G62" s="396"/>
      <c r="H62" s="396"/>
      <c r="I62" s="396"/>
      <c r="J62" s="396"/>
      <c r="K62" s="264"/>
    </row>
    <row r="63" spans="2:11" s="1" customFormat="1" ht="15" customHeight="1">
      <c r="B63" s="263"/>
      <c r="C63" s="268"/>
      <c r="D63" s="394" t="s">
        <v>1156</v>
      </c>
      <c r="E63" s="394"/>
      <c r="F63" s="394"/>
      <c r="G63" s="394"/>
      <c r="H63" s="394"/>
      <c r="I63" s="394"/>
      <c r="J63" s="394"/>
      <c r="K63" s="264"/>
    </row>
    <row r="64" spans="2:11" s="1" customFormat="1" ht="12.75" customHeight="1">
      <c r="B64" s="263"/>
      <c r="C64" s="268"/>
      <c r="D64" s="268"/>
      <c r="E64" s="271"/>
      <c r="F64" s="268"/>
      <c r="G64" s="268"/>
      <c r="H64" s="268"/>
      <c r="I64" s="268"/>
      <c r="J64" s="268"/>
      <c r="K64" s="264"/>
    </row>
    <row r="65" spans="2:11" s="1" customFormat="1" ht="15" customHeight="1">
      <c r="B65" s="263"/>
      <c r="C65" s="268"/>
      <c r="D65" s="394" t="s">
        <v>1157</v>
      </c>
      <c r="E65" s="394"/>
      <c r="F65" s="394"/>
      <c r="G65" s="394"/>
      <c r="H65" s="394"/>
      <c r="I65" s="394"/>
      <c r="J65" s="394"/>
      <c r="K65" s="264"/>
    </row>
    <row r="66" spans="2:11" s="1" customFormat="1" ht="15" customHeight="1">
      <c r="B66" s="263"/>
      <c r="C66" s="268"/>
      <c r="D66" s="396" t="s">
        <v>1158</v>
      </c>
      <c r="E66" s="396"/>
      <c r="F66" s="396"/>
      <c r="G66" s="396"/>
      <c r="H66" s="396"/>
      <c r="I66" s="396"/>
      <c r="J66" s="396"/>
      <c r="K66" s="264"/>
    </row>
    <row r="67" spans="2:11" s="1" customFormat="1" ht="15" customHeight="1">
      <c r="B67" s="263"/>
      <c r="C67" s="268"/>
      <c r="D67" s="394" t="s">
        <v>1159</v>
      </c>
      <c r="E67" s="394"/>
      <c r="F67" s="394"/>
      <c r="G67" s="394"/>
      <c r="H67" s="394"/>
      <c r="I67" s="394"/>
      <c r="J67" s="394"/>
      <c r="K67" s="264"/>
    </row>
    <row r="68" spans="2:11" s="1" customFormat="1" ht="15" customHeight="1">
      <c r="B68" s="263"/>
      <c r="C68" s="268"/>
      <c r="D68" s="394" t="s">
        <v>1160</v>
      </c>
      <c r="E68" s="394"/>
      <c r="F68" s="394"/>
      <c r="G68" s="394"/>
      <c r="H68" s="394"/>
      <c r="I68" s="394"/>
      <c r="J68" s="394"/>
      <c r="K68" s="264"/>
    </row>
    <row r="69" spans="2:11" s="1" customFormat="1" ht="15" customHeight="1">
      <c r="B69" s="263"/>
      <c r="C69" s="268"/>
      <c r="D69" s="394" t="s">
        <v>1161</v>
      </c>
      <c r="E69" s="394"/>
      <c r="F69" s="394"/>
      <c r="G69" s="394"/>
      <c r="H69" s="394"/>
      <c r="I69" s="394"/>
      <c r="J69" s="394"/>
      <c r="K69" s="264"/>
    </row>
    <row r="70" spans="2:11" s="1" customFormat="1" ht="15" customHeight="1">
      <c r="B70" s="263"/>
      <c r="C70" s="268"/>
      <c r="D70" s="394" t="s">
        <v>1162</v>
      </c>
      <c r="E70" s="394"/>
      <c r="F70" s="394"/>
      <c r="G70" s="394"/>
      <c r="H70" s="394"/>
      <c r="I70" s="394"/>
      <c r="J70" s="394"/>
      <c r="K70" s="264"/>
    </row>
    <row r="71" spans="2:1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pans="2:11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pans="2:11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pans="2:11" s="1" customFormat="1" ht="45" customHeight="1">
      <c r="B75" s="280"/>
      <c r="C75" s="389" t="s">
        <v>1163</v>
      </c>
      <c r="D75" s="389"/>
      <c r="E75" s="389"/>
      <c r="F75" s="389"/>
      <c r="G75" s="389"/>
      <c r="H75" s="389"/>
      <c r="I75" s="389"/>
      <c r="J75" s="389"/>
      <c r="K75" s="281"/>
    </row>
    <row r="76" spans="2:11" s="1" customFormat="1" ht="17.25" customHeight="1">
      <c r="B76" s="280"/>
      <c r="C76" s="282" t="s">
        <v>1164</v>
      </c>
      <c r="D76" s="282"/>
      <c r="E76" s="282"/>
      <c r="F76" s="282" t="s">
        <v>1165</v>
      </c>
      <c r="G76" s="283"/>
      <c r="H76" s="282" t="s">
        <v>55</v>
      </c>
      <c r="I76" s="282" t="s">
        <v>58</v>
      </c>
      <c r="J76" s="282" t="s">
        <v>1166</v>
      </c>
      <c r="K76" s="281"/>
    </row>
    <row r="77" spans="2:11" s="1" customFormat="1" ht="17.25" customHeight="1">
      <c r="B77" s="280"/>
      <c r="C77" s="284" t="s">
        <v>1167</v>
      </c>
      <c r="D77" s="284"/>
      <c r="E77" s="284"/>
      <c r="F77" s="285" t="s">
        <v>1168</v>
      </c>
      <c r="G77" s="286"/>
      <c r="H77" s="284"/>
      <c r="I77" s="284"/>
      <c r="J77" s="284" t="s">
        <v>1169</v>
      </c>
      <c r="K77" s="281"/>
    </row>
    <row r="78" spans="2:11" s="1" customFormat="1" ht="5.25" customHeight="1">
      <c r="B78" s="280"/>
      <c r="C78" s="287"/>
      <c r="D78" s="287"/>
      <c r="E78" s="287"/>
      <c r="F78" s="287"/>
      <c r="G78" s="288"/>
      <c r="H78" s="287"/>
      <c r="I78" s="287"/>
      <c r="J78" s="287"/>
      <c r="K78" s="281"/>
    </row>
    <row r="79" spans="2:11" s="1" customFormat="1" ht="15" customHeight="1">
      <c r="B79" s="280"/>
      <c r="C79" s="269" t="s">
        <v>54</v>
      </c>
      <c r="D79" s="287"/>
      <c r="E79" s="287"/>
      <c r="F79" s="289" t="s">
        <v>1170</v>
      </c>
      <c r="G79" s="288"/>
      <c r="H79" s="269" t="s">
        <v>1171</v>
      </c>
      <c r="I79" s="269" t="s">
        <v>1172</v>
      </c>
      <c r="J79" s="269">
        <v>20</v>
      </c>
      <c r="K79" s="281"/>
    </row>
    <row r="80" spans="2:11" s="1" customFormat="1" ht="15" customHeight="1">
      <c r="B80" s="280"/>
      <c r="C80" s="269" t="s">
        <v>1173</v>
      </c>
      <c r="D80" s="269"/>
      <c r="E80" s="269"/>
      <c r="F80" s="289" t="s">
        <v>1170</v>
      </c>
      <c r="G80" s="288"/>
      <c r="H80" s="269" t="s">
        <v>1174</v>
      </c>
      <c r="I80" s="269" t="s">
        <v>1172</v>
      </c>
      <c r="J80" s="269">
        <v>120</v>
      </c>
      <c r="K80" s="281"/>
    </row>
    <row r="81" spans="2:11" s="1" customFormat="1" ht="15" customHeight="1">
      <c r="B81" s="290"/>
      <c r="C81" s="269" t="s">
        <v>1175</v>
      </c>
      <c r="D81" s="269"/>
      <c r="E81" s="269"/>
      <c r="F81" s="289" t="s">
        <v>1176</v>
      </c>
      <c r="G81" s="288"/>
      <c r="H81" s="269" t="s">
        <v>1177</v>
      </c>
      <c r="I81" s="269" t="s">
        <v>1172</v>
      </c>
      <c r="J81" s="269">
        <v>50</v>
      </c>
      <c r="K81" s="281"/>
    </row>
    <row r="82" spans="2:11" s="1" customFormat="1" ht="15" customHeight="1">
      <c r="B82" s="290"/>
      <c r="C82" s="269" t="s">
        <v>1178</v>
      </c>
      <c r="D82" s="269"/>
      <c r="E82" s="269"/>
      <c r="F82" s="289" t="s">
        <v>1170</v>
      </c>
      <c r="G82" s="288"/>
      <c r="H82" s="269" t="s">
        <v>1179</v>
      </c>
      <c r="I82" s="269" t="s">
        <v>1180</v>
      </c>
      <c r="J82" s="269"/>
      <c r="K82" s="281"/>
    </row>
    <row r="83" spans="2:11" s="1" customFormat="1" ht="15" customHeight="1">
      <c r="B83" s="290"/>
      <c r="C83" s="291" t="s">
        <v>1181</v>
      </c>
      <c r="D83" s="291"/>
      <c r="E83" s="291"/>
      <c r="F83" s="292" t="s">
        <v>1176</v>
      </c>
      <c r="G83" s="291"/>
      <c r="H83" s="291" t="s">
        <v>1182</v>
      </c>
      <c r="I83" s="291" t="s">
        <v>1172</v>
      </c>
      <c r="J83" s="291">
        <v>15</v>
      </c>
      <c r="K83" s="281"/>
    </row>
    <row r="84" spans="2:11" s="1" customFormat="1" ht="15" customHeight="1">
      <c r="B84" s="290"/>
      <c r="C84" s="291" t="s">
        <v>1183</v>
      </c>
      <c r="D84" s="291"/>
      <c r="E84" s="291"/>
      <c r="F84" s="292" t="s">
        <v>1176</v>
      </c>
      <c r="G84" s="291"/>
      <c r="H84" s="291" t="s">
        <v>1184</v>
      </c>
      <c r="I84" s="291" t="s">
        <v>1172</v>
      </c>
      <c r="J84" s="291">
        <v>15</v>
      </c>
      <c r="K84" s="281"/>
    </row>
    <row r="85" spans="2:11" s="1" customFormat="1" ht="15" customHeight="1">
      <c r="B85" s="290"/>
      <c r="C85" s="291" t="s">
        <v>1185</v>
      </c>
      <c r="D85" s="291"/>
      <c r="E85" s="291"/>
      <c r="F85" s="292" t="s">
        <v>1176</v>
      </c>
      <c r="G85" s="291"/>
      <c r="H85" s="291" t="s">
        <v>1186</v>
      </c>
      <c r="I85" s="291" t="s">
        <v>1172</v>
      </c>
      <c r="J85" s="291">
        <v>20</v>
      </c>
      <c r="K85" s="281"/>
    </row>
    <row r="86" spans="2:11" s="1" customFormat="1" ht="15" customHeight="1">
      <c r="B86" s="290"/>
      <c r="C86" s="291" t="s">
        <v>1187</v>
      </c>
      <c r="D86" s="291"/>
      <c r="E86" s="291"/>
      <c r="F86" s="292" t="s">
        <v>1176</v>
      </c>
      <c r="G86" s="291"/>
      <c r="H86" s="291" t="s">
        <v>1188</v>
      </c>
      <c r="I86" s="291" t="s">
        <v>1172</v>
      </c>
      <c r="J86" s="291">
        <v>20</v>
      </c>
      <c r="K86" s="281"/>
    </row>
    <row r="87" spans="2:11" s="1" customFormat="1" ht="15" customHeight="1">
      <c r="B87" s="290"/>
      <c r="C87" s="269" t="s">
        <v>1189</v>
      </c>
      <c r="D87" s="269"/>
      <c r="E87" s="269"/>
      <c r="F87" s="289" t="s">
        <v>1176</v>
      </c>
      <c r="G87" s="288"/>
      <c r="H87" s="269" t="s">
        <v>1190</v>
      </c>
      <c r="I87" s="269" t="s">
        <v>1172</v>
      </c>
      <c r="J87" s="269">
        <v>50</v>
      </c>
      <c r="K87" s="281"/>
    </row>
    <row r="88" spans="2:11" s="1" customFormat="1" ht="15" customHeight="1">
      <c r="B88" s="290"/>
      <c r="C88" s="269" t="s">
        <v>1191</v>
      </c>
      <c r="D88" s="269"/>
      <c r="E88" s="269"/>
      <c r="F88" s="289" t="s">
        <v>1176</v>
      </c>
      <c r="G88" s="288"/>
      <c r="H88" s="269" t="s">
        <v>1192</v>
      </c>
      <c r="I88" s="269" t="s">
        <v>1172</v>
      </c>
      <c r="J88" s="269">
        <v>20</v>
      </c>
      <c r="K88" s="281"/>
    </row>
    <row r="89" spans="2:11" s="1" customFormat="1" ht="15" customHeight="1">
      <c r="B89" s="290"/>
      <c r="C89" s="269" t="s">
        <v>1193</v>
      </c>
      <c r="D89" s="269"/>
      <c r="E89" s="269"/>
      <c r="F89" s="289" t="s">
        <v>1176</v>
      </c>
      <c r="G89" s="288"/>
      <c r="H89" s="269" t="s">
        <v>1194</v>
      </c>
      <c r="I89" s="269" t="s">
        <v>1172</v>
      </c>
      <c r="J89" s="269">
        <v>20</v>
      </c>
      <c r="K89" s="281"/>
    </row>
    <row r="90" spans="2:11" s="1" customFormat="1" ht="15" customHeight="1">
      <c r="B90" s="290"/>
      <c r="C90" s="269" t="s">
        <v>1195</v>
      </c>
      <c r="D90" s="269"/>
      <c r="E90" s="269"/>
      <c r="F90" s="289" t="s">
        <v>1176</v>
      </c>
      <c r="G90" s="288"/>
      <c r="H90" s="269" t="s">
        <v>1196</v>
      </c>
      <c r="I90" s="269" t="s">
        <v>1172</v>
      </c>
      <c r="J90" s="269">
        <v>50</v>
      </c>
      <c r="K90" s="281"/>
    </row>
    <row r="91" spans="2:11" s="1" customFormat="1" ht="15" customHeight="1">
      <c r="B91" s="290"/>
      <c r="C91" s="269" t="s">
        <v>1197</v>
      </c>
      <c r="D91" s="269"/>
      <c r="E91" s="269"/>
      <c r="F91" s="289" t="s">
        <v>1176</v>
      </c>
      <c r="G91" s="288"/>
      <c r="H91" s="269" t="s">
        <v>1197</v>
      </c>
      <c r="I91" s="269" t="s">
        <v>1172</v>
      </c>
      <c r="J91" s="269">
        <v>50</v>
      </c>
      <c r="K91" s="281"/>
    </row>
    <row r="92" spans="2:11" s="1" customFormat="1" ht="15" customHeight="1">
      <c r="B92" s="290"/>
      <c r="C92" s="269" t="s">
        <v>1198</v>
      </c>
      <c r="D92" s="269"/>
      <c r="E92" s="269"/>
      <c r="F92" s="289" t="s">
        <v>1176</v>
      </c>
      <c r="G92" s="288"/>
      <c r="H92" s="269" t="s">
        <v>1199</v>
      </c>
      <c r="I92" s="269" t="s">
        <v>1172</v>
      </c>
      <c r="J92" s="269">
        <v>255</v>
      </c>
      <c r="K92" s="281"/>
    </row>
    <row r="93" spans="2:11" s="1" customFormat="1" ht="15" customHeight="1">
      <c r="B93" s="290"/>
      <c r="C93" s="269" t="s">
        <v>1200</v>
      </c>
      <c r="D93" s="269"/>
      <c r="E93" s="269"/>
      <c r="F93" s="289" t="s">
        <v>1170</v>
      </c>
      <c r="G93" s="288"/>
      <c r="H93" s="269" t="s">
        <v>1201</v>
      </c>
      <c r="I93" s="269" t="s">
        <v>1202</v>
      </c>
      <c r="J93" s="269"/>
      <c r="K93" s="281"/>
    </row>
    <row r="94" spans="2:11" s="1" customFormat="1" ht="15" customHeight="1">
      <c r="B94" s="290"/>
      <c r="C94" s="269" t="s">
        <v>1203</v>
      </c>
      <c r="D94" s="269"/>
      <c r="E94" s="269"/>
      <c r="F94" s="289" t="s">
        <v>1170</v>
      </c>
      <c r="G94" s="288"/>
      <c r="H94" s="269" t="s">
        <v>1204</v>
      </c>
      <c r="I94" s="269" t="s">
        <v>1205</v>
      </c>
      <c r="J94" s="269"/>
      <c r="K94" s="281"/>
    </row>
    <row r="95" spans="2:11" s="1" customFormat="1" ht="15" customHeight="1">
      <c r="B95" s="290"/>
      <c r="C95" s="269" t="s">
        <v>1206</v>
      </c>
      <c r="D95" s="269"/>
      <c r="E95" s="269"/>
      <c r="F95" s="289" t="s">
        <v>1170</v>
      </c>
      <c r="G95" s="288"/>
      <c r="H95" s="269" t="s">
        <v>1206</v>
      </c>
      <c r="I95" s="269" t="s">
        <v>1205</v>
      </c>
      <c r="J95" s="269"/>
      <c r="K95" s="281"/>
    </row>
    <row r="96" spans="2:11" s="1" customFormat="1" ht="15" customHeight="1">
      <c r="B96" s="290"/>
      <c r="C96" s="269" t="s">
        <v>39</v>
      </c>
      <c r="D96" s="269"/>
      <c r="E96" s="269"/>
      <c r="F96" s="289" t="s">
        <v>1170</v>
      </c>
      <c r="G96" s="288"/>
      <c r="H96" s="269" t="s">
        <v>1207</v>
      </c>
      <c r="I96" s="269" t="s">
        <v>1205</v>
      </c>
      <c r="J96" s="269"/>
      <c r="K96" s="281"/>
    </row>
    <row r="97" spans="2:11" s="1" customFormat="1" ht="15" customHeight="1">
      <c r="B97" s="290"/>
      <c r="C97" s="269" t="s">
        <v>49</v>
      </c>
      <c r="D97" s="269"/>
      <c r="E97" s="269"/>
      <c r="F97" s="289" t="s">
        <v>1170</v>
      </c>
      <c r="G97" s="288"/>
      <c r="H97" s="269" t="s">
        <v>1208</v>
      </c>
      <c r="I97" s="269" t="s">
        <v>1205</v>
      </c>
      <c r="J97" s="269"/>
      <c r="K97" s="281"/>
    </row>
    <row r="98" spans="2:11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pans="2:11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pans="2:11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pans="2:1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pans="2:11" s="1" customFormat="1" ht="45" customHeight="1">
      <c r="B102" s="280"/>
      <c r="C102" s="389" t="s">
        <v>1209</v>
      </c>
      <c r="D102" s="389"/>
      <c r="E102" s="389"/>
      <c r="F102" s="389"/>
      <c r="G102" s="389"/>
      <c r="H102" s="389"/>
      <c r="I102" s="389"/>
      <c r="J102" s="389"/>
      <c r="K102" s="281"/>
    </row>
    <row r="103" spans="2:11" s="1" customFormat="1" ht="17.25" customHeight="1">
      <c r="B103" s="280"/>
      <c r="C103" s="282" t="s">
        <v>1164</v>
      </c>
      <c r="D103" s="282"/>
      <c r="E103" s="282"/>
      <c r="F103" s="282" t="s">
        <v>1165</v>
      </c>
      <c r="G103" s="283"/>
      <c r="H103" s="282" t="s">
        <v>55</v>
      </c>
      <c r="I103" s="282" t="s">
        <v>58</v>
      </c>
      <c r="J103" s="282" t="s">
        <v>1166</v>
      </c>
      <c r="K103" s="281"/>
    </row>
    <row r="104" spans="2:11" s="1" customFormat="1" ht="17.25" customHeight="1">
      <c r="B104" s="280"/>
      <c r="C104" s="284" t="s">
        <v>1167</v>
      </c>
      <c r="D104" s="284"/>
      <c r="E104" s="284"/>
      <c r="F104" s="285" t="s">
        <v>1168</v>
      </c>
      <c r="G104" s="286"/>
      <c r="H104" s="284"/>
      <c r="I104" s="284"/>
      <c r="J104" s="284" t="s">
        <v>1169</v>
      </c>
      <c r="K104" s="281"/>
    </row>
    <row r="105" spans="2:11" s="1" customFormat="1" ht="5.25" customHeight="1">
      <c r="B105" s="280"/>
      <c r="C105" s="282"/>
      <c r="D105" s="282"/>
      <c r="E105" s="282"/>
      <c r="F105" s="282"/>
      <c r="G105" s="298"/>
      <c r="H105" s="282"/>
      <c r="I105" s="282"/>
      <c r="J105" s="282"/>
      <c r="K105" s="281"/>
    </row>
    <row r="106" spans="2:11" s="1" customFormat="1" ht="15" customHeight="1">
      <c r="B106" s="280"/>
      <c r="C106" s="269" t="s">
        <v>54</v>
      </c>
      <c r="D106" s="287"/>
      <c r="E106" s="287"/>
      <c r="F106" s="289" t="s">
        <v>1170</v>
      </c>
      <c r="G106" s="298"/>
      <c r="H106" s="269" t="s">
        <v>1210</v>
      </c>
      <c r="I106" s="269" t="s">
        <v>1172</v>
      </c>
      <c r="J106" s="269">
        <v>20</v>
      </c>
      <c r="K106" s="281"/>
    </row>
    <row r="107" spans="2:11" s="1" customFormat="1" ht="15" customHeight="1">
      <c r="B107" s="280"/>
      <c r="C107" s="269" t="s">
        <v>1173</v>
      </c>
      <c r="D107" s="269"/>
      <c r="E107" s="269"/>
      <c r="F107" s="289" t="s">
        <v>1170</v>
      </c>
      <c r="G107" s="269"/>
      <c r="H107" s="269" t="s">
        <v>1210</v>
      </c>
      <c r="I107" s="269" t="s">
        <v>1172</v>
      </c>
      <c r="J107" s="269">
        <v>120</v>
      </c>
      <c r="K107" s="281"/>
    </row>
    <row r="108" spans="2:11" s="1" customFormat="1" ht="15" customHeight="1">
      <c r="B108" s="290"/>
      <c r="C108" s="269" t="s">
        <v>1175</v>
      </c>
      <c r="D108" s="269"/>
      <c r="E108" s="269"/>
      <c r="F108" s="289" t="s">
        <v>1176</v>
      </c>
      <c r="G108" s="269"/>
      <c r="H108" s="269" t="s">
        <v>1210</v>
      </c>
      <c r="I108" s="269" t="s">
        <v>1172</v>
      </c>
      <c r="J108" s="269">
        <v>50</v>
      </c>
      <c r="K108" s="281"/>
    </row>
    <row r="109" spans="2:11" s="1" customFormat="1" ht="15" customHeight="1">
      <c r="B109" s="290"/>
      <c r="C109" s="269" t="s">
        <v>1178</v>
      </c>
      <c r="D109" s="269"/>
      <c r="E109" s="269"/>
      <c r="F109" s="289" t="s">
        <v>1170</v>
      </c>
      <c r="G109" s="269"/>
      <c r="H109" s="269" t="s">
        <v>1210</v>
      </c>
      <c r="I109" s="269" t="s">
        <v>1180</v>
      </c>
      <c r="J109" s="269"/>
      <c r="K109" s="281"/>
    </row>
    <row r="110" spans="2:11" s="1" customFormat="1" ht="15" customHeight="1">
      <c r="B110" s="290"/>
      <c r="C110" s="269" t="s">
        <v>1189</v>
      </c>
      <c r="D110" s="269"/>
      <c r="E110" s="269"/>
      <c r="F110" s="289" t="s">
        <v>1176</v>
      </c>
      <c r="G110" s="269"/>
      <c r="H110" s="269" t="s">
        <v>1210</v>
      </c>
      <c r="I110" s="269" t="s">
        <v>1172</v>
      </c>
      <c r="J110" s="269">
        <v>50</v>
      </c>
      <c r="K110" s="281"/>
    </row>
    <row r="111" spans="2:11" s="1" customFormat="1" ht="15" customHeight="1">
      <c r="B111" s="290"/>
      <c r="C111" s="269" t="s">
        <v>1197</v>
      </c>
      <c r="D111" s="269"/>
      <c r="E111" s="269"/>
      <c r="F111" s="289" t="s">
        <v>1176</v>
      </c>
      <c r="G111" s="269"/>
      <c r="H111" s="269" t="s">
        <v>1210</v>
      </c>
      <c r="I111" s="269" t="s">
        <v>1172</v>
      </c>
      <c r="J111" s="269">
        <v>50</v>
      </c>
      <c r="K111" s="281"/>
    </row>
    <row r="112" spans="2:11" s="1" customFormat="1" ht="15" customHeight="1">
      <c r="B112" s="290"/>
      <c r="C112" s="269" t="s">
        <v>1195</v>
      </c>
      <c r="D112" s="269"/>
      <c r="E112" s="269"/>
      <c r="F112" s="289" t="s">
        <v>1176</v>
      </c>
      <c r="G112" s="269"/>
      <c r="H112" s="269" t="s">
        <v>1210</v>
      </c>
      <c r="I112" s="269" t="s">
        <v>1172</v>
      </c>
      <c r="J112" s="269">
        <v>50</v>
      </c>
      <c r="K112" s="281"/>
    </row>
    <row r="113" spans="2:11" s="1" customFormat="1" ht="15" customHeight="1">
      <c r="B113" s="290"/>
      <c r="C113" s="269" t="s">
        <v>54</v>
      </c>
      <c r="D113" s="269"/>
      <c r="E113" s="269"/>
      <c r="F113" s="289" t="s">
        <v>1170</v>
      </c>
      <c r="G113" s="269"/>
      <c r="H113" s="269" t="s">
        <v>1211</v>
      </c>
      <c r="I113" s="269" t="s">
        <v>1172</v>
      </c>
      <c r="J113" s="269">
        <v>20</v>
      </c>
      <c r="K113" s="281"/>
    </row>
    <row r="114" spans="2:11" s="1" customFormat="1" ht="15" customHeight="1">
      <c r="B114" s="290"/>
      <c r="C114" s="269" t="s">
        <v>1212</v>
      </c>
      <c r="D114" s="269"/>
      <c r="E114" s="269"/>
      <c r="F114" s="289" t="s">
        <v>1170</v>
      </c>
      <c r="G114" s="269"/>
      <c r="H114" s="269" t="s">
        <v>1213</v>
      </c>
      <c r="I114" s="269" t="s">
        <v>1172</v>
      </c>
      <c r="J114" s="269">
        <v>120</v>
      </c>
      <c r="K114" s="281"/>
    </row>
    <row r="115" spans="2:11" s="1" customFormat="1" ht="15" customHeight="1">
      <c r="B115" s="290"/>
      <c r="C115" s="269" t="s">
        <v>39</v>
      </c>
      <c r="D115" s="269"/>
      <c r="E115" s="269"/>
      <c r="F115" s="289" t="s">
        <v>1170</v>
      </c>
      <c r="G115" s="269"/>
      <c r="H115" s="269" t="s">
        <v>1214</v>
      </c>
      <c r="I115" s="269" t="s">
        <v>1205</v>
      </c>
      <c r="J115" s="269"/>
      <c r="K115" s="281"/>
    </row>
    <row r="116" spans="2:11" s="1" customFormat="1" ht="15" customHeight="1">
      <c r="B116" s="290"/>
      <c r="C116" s="269" t="s">
        <v>49</v>
      </c>
      <c r="D116" s="269"/>
      <c r="E116" s="269"/>
      <c r="F116" s="289" t="s">
        <v>1170</v>
      </c>
      <c r="G116" s="269"/>
      <c r="H116" s="269" t="s">
        <v>1215</v>
      </c>
      <c r="I116" s="269" t="s">
        <v>1205</v>
      </c>
      <c r="J116" s="269"/>
      <c r="K116" s="281"/>
    </row>
    <row r="117" spans="2:11" s="1" customFormat="1" ht="15" customHeight="1">
      <c r="B117" s="290"/>
      <c r="C117" s="269" t="s">
        <v>58</v>
      </c>
      <c r="D117" s="269"/>
      <c r="E117" s="269"/>
      <c r="F117" s="289" t="s">
        <v>1170</v>
      </c>
      <c r="G117" s="269"/>
      <c r="H117" s="269" t="s">
        <v>1216</v>
      </c>
      <c r="I117" s="269" t="s">
        <v>1217</v>
      </c>
      <c r="J117" s="269"/>
      <c r="K117" s="281"/>
    </row>
    <row r="118" spans="2:11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pans="2:11" s="1" customFormat="1" ht="18.75" customHeight="1">
      <c r="B119" s="300"/>
      <c r="C119" s="266"/>
      <c r="D119" s="266"/>
      <c r="E119" s="266"/>
      <c r="F119" s="301"/>
      <c r="G119" s="266"/>
      <c r="H119" s="266"/>
      <c r="I119" s="266"/>
      <c r="J119" s="266"/>
      <c r="K119" s="300"/>
    </row>
    <row r="120" spans="2:11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pans="2:1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pans="2:11" s="1" customFormat="1" ht="45" customHeight="1">
      <c r="B122" s="305"/>
      <c r="C122" s="390" t="s">
        <v>1218</v>
      </c>
      <c r="D122" s="390"/>
      <c r="E122" s="390"/>
      <c r="F122" s="390"/>
      <c r="G122" s="390"/>
      <c r="H122" s="390"/>
      <c r="I122" s="390"/>
      <c r="J122" s="390"/>
      <c r="K122" s="306"/>
    </row>
    <row r="123" spans="2:11" s="1" customFormat="1" ht="17.25" customHeight="1">
      <c r="B123" s="307"/>
      <c r="C123" s="282" t="s">
        <v>1164</v>
      </c>
      <c r="D123" s="282"/>
      <c r="E123" s="282"/>
      <c r="F123" s="282" t="s">
        <v>1165</v>
      </c>
      <c r="G123" s="283"/>
      <c r="H123" s="282" t="s">
        <v>55</v>
      </c>
      <c r="I123" s="282" t="s">
        <v>58</v>
      </c>
      <c r="J123" s="282" t="s">
        <v>1166</v>
      </c>
      <c r="K123" s="308"/>
    </row>
    <row r="124" spans="2:11" s="1" customFormat="1" ht="17.25" customHeight="1">
      <c r="B124" s="307"/>
      <c r="C124" s="284" t="s">
        <v>1167</v>
      </c>
      <c r="D124" s="284"/>
      <c r="E124" s="284"/>
      <c r="F124" s="285" t="s">
        <v>1168</v>
      </c>
      <c r="G124" s="286"/>
      <c r="H124" s="284"/>
      <c r="I124" s="284"/>
      <c r="J124" s="284" t="s">
        <v>1169</v>
      </c>
      <c r="K124" s="308"/>
    </row>
    <row r="125" spans="2:11" s="1" customFormat="1" ht="5.25" customHeight="1">
      <c r="B125" s="309"/>
      <c r="C125" s="287"/>
      <c r="D125" s="287"/>
      <c r="E125" s="287"/>
      <c r="F125" s="287"/>
      <c r="G125" s="269"/>
      <c r="H125" s="287"/>
      <c r="I125" s="287"/>
      <c r="J125" s="287"/>
      <c r="K125" s="310"/>
    </row>
    <row r="126" spans="2:11" s="1" customFormat="1" ht="15" customHeight="1">
      <c r="B126" s="309"/>
      <c r="C126" s="269" t="s">
        <v>1173</v>
      </c>
      <c r="D126" s="287"/>
      <c r="E126" s="287"/>
      <c r="F126" s="289" t="s">
        <v>1170</v>
      </c>
      <c r="G126" s="269"/>
      <c r="H126" s="269" t="s">
        <v>1210</v>
      </c>
      <c r="I126" s="269" t="s">
        <v>1172</v>
      </c>
      <c r="J126" s="269">
        <v>120</v>
      </c>
      <c r="K126" s="311"/>
    </row>
    <row r="127" spans="2:11" s="1" customFormat="1" ht="15" customHeight="1">
      <c r="B127" s="309"/>
      <c r="C127" s="269" t="s">
        <v>1219</v>
      </c>
      <c r="D127" s="269"/>
      <c r="E127" s="269"/>
      <c r="F127" s="289" t="s">
        <v>1170</v>
      </c>
      <c r="G127" s="269"/>
      <c r="H127" s="269" t="s">
        <v>1220</v>
      </c>
      <c r="I127" s="269" t="s">
        <v>1172</v>
      </c>
      <c r="J127" s="269" t="s">
        <v>1221</v>
      </c>
      <c r="K127" s="311"/>
    </row>
    <row r="128" spans="2:11" s="1" customFormat="1" ht="15" customHeight="1">
      <c r="B128" s="309"/>
      <c r="C128" s="269" t="s">
        <v>86</v>
      </c>
      <c r="D128" s="269"/>
      <c r="E128" s="269"/>
      <c r="F128" s="289" t="s">
        <v>1170</v>
      </c>
      <c r="G128" s="269"/>
      <c r="H128" s="269" t="s">
        <v>1222</v>
      </c>
      <c r="I128" s="269" t="s">
        <v>1172</v>
      </c>
      <c r="J128" s="269" t="s">
        <v>1221</v>
      </c>
      <c r="K128" s="311"/>
    </row>
    <row r="129" spans="2:11" s="1" customFormat="1" ht="15" customHeight="1">
      <c r="B129" s="309"/>
      <c r="C129" s="269" t="s">
        <v>1181</v>
      </c>
      <c r="D129" s="269"/>
      <c r="E129" s="269"/>
      <c r="F129" s="289" t="s">
        <v>1176</v>
      </c>
      <c r="G129" s="269"/>
      <c r="H129" s="269" t="s">
        <v>1182</v>
      </c>
      <c r="I129" s="269" t="s">
        <v>1172</v>
      </c>
      <c r="J129" s="269">
        <v>15</v>
      </c>
      <c r="K129" s="311"/>
    </row>
    <row r="130" spans="2:11" s="1" customFormat="1" ht="15" customHeight="1">
      <c r="B130" s="309"/>
      <c r="C130" s="291" t="s">
        <v>1183</v>
      </c>
      <c r="D130" s="291"/>
      <c r="E130" s="291"/>
      <c r="F130" s="292" t="s">
        <v>1176</v>
      </c>
      <c r="G130" s="291"/>
      <c r="H130" s="291" t="s">
        <v>1184</v>
      </c>
      <c r="I130" s="291" t="s">
        <v>1172</v>
      </c>
      <c r="J130" s="291">
        <v>15</v>
      </c>
      <c r="K130" s="311"/>
    </row>
    <row r="131" spans="2:11" s="1" customFormat="1" ht="15" customHeight="1">
      <c r="B131" s="309"/>
      <c r="C131" s="291" t="s">
        <v>1185</v>
      </c>
      <c r="D131" s="291"/>
      <c r="E131" s="291"/>
      <c r="F131" s="292" t="s">
        <v>1176</v>
      </c>
      <c r="G131" s="291"/>
      <c r="H131" s="291" t="s">
        <v>1186</v>
      </c>
      <c r="I131" s="291" t="s">
        <v>1172</v>
      </c>
      <c r="J131" s="291">
        <v>20</v>
      </c>
      <c r="K131" s="311"/>
    </row>
    <row r="132" spans="2:11" s="1" customFormat="1" ht="15" customHeight="1">
      <c r="B132" s="309"/>
      <c r="C132" s="291" t="s">
        <v>1187</v>
      </c>
      <c r="D132" s="291"/>
      <c r="E132" s="291"/>
      <c r="F132" s="292" t="s">
        <v>1176</v>
      </c>
      <c r="G132" s="291"/>
      <c r="H132" s="291" t="s">
        <v>1188</v>
      </c>
      <c r="I132" s="291" t="s">
        <v>1172</v>
      </c>
      <c r="J132" s="291">
        <v>20</v>
      </c>
      <c r="K132" s="311"/>
    </row>
    <row r="133" spans="2:11" s="1" customFormat="1" ht="15" customHeight="1">
      <c r="B133" s="309"/>
      <c r="C133" s="269" t="s">
        <v>1175</v>
      </c>
      <c r="D133" s="269"/>
      <c r="E133" s="269"/>
      <c r="F133" s="289" t="s">
        <v>1176</v>
      </c>
      <c r="G133" s="269"/>
      <c r="H133" s="269" t="s">
        <v>1210</v>
      </c>
      <c r="I133" s="269" t="s">
        <v>1172</v>
      </c>
      <c r="J133" s="269">
        <v>50</v>
      </c>
      <c r="K133" s="311"/>
    </row>
    <row r="134" spans="2:11" s="1" customFormat="1" ht="15" customHeight="1">
      <c r="B134" s="309"/>
      <c r="C134" s="269" t="s">
        <v>1189</v>
      </c>
      <c r="D134" s="269"/>
      <c r="E134" s="269"/>
      <c r="F134" s="289" t="s">
        <v>1176</v>
      </c>
      <c r="G134" s="269"/>
      <c r="H134" s="269" t="s">
        <v>1210</v>
      </c>
      <c r="I134" s="269" t="s">
        <v>1172</v>
      </c>
      <c r="J134" s="269">
        <v>50</v>
      </c>
      <c r="K134" s="311"/>
    </row>
    <row r="135" spans="2:11" s="1" customFormat="1" ht="15" customHeight="1">
      <c r="B135" s="309"/>
      <c r="C135" s="269" t="s">
        <v>1195</v>
      </c>
      <c r="D135" s="269"/>
      <c r="E135" s="269"/>
      <c r="F135" s="289" t="s">
        <v>1176</v>
      </c>
      <c r="G135" s="269"/>
      <c r="H135" s="269" t="s">
        <v>1210</v>
      </c>
      <c r="I135" s="269" t="s">
        <v>1172</v>
      </c>
      <c r="J135" s="269">
        <v>50</v>
      </c>
      <c r="K135" s="311"/>
    </row>
    <row r="136" spans="2:11" s="1" customFormat="1" ht="15" customHeight="1">
      <c r="B136" s="309"/>
      <c r="C136" s="269" t="s">
        <v>1197</v>
      </c>
      <c r="D136" s="269"/>
      <c r="E136" s="269"/>
      <c r="F136" s="289" t="s">
        <v>1176</v>
      </c>
      <c r="G136" s="269"/>
      <c r="H136" s="269" t="s">
        <v>1210</v>
      </c>
      <c r="I136" s="269" t="s">
        <v>1172</v>
      </c>
      <c r="J136" s="269">
        <v>50</v>
      </c>
      <c r="K136" s="311"/>
    </row>
    <row r="137" spans="2:11" s="1" customFormat="1" ht="15" customHeight="1">
      <c r="B137" s="309"/>
      <c r="C137" s="269" t="s">
        <v>1198</v>
      </c>
      <c r="D137" s="269"/>
      <c r="E137" s="269"/>
      <c r="F137" s="289" t="s">
        <v>1176</v>
      </c>
      <c r="G137" s="269"/>
      <c r="H137" s="269" t="s">
        <v>1223</v>
      </c>
      <c r="I137" s="269" t="s">
        <v>1172</v>
      </c>
      <c r="J137" s="269">
        <v>255</v>
      </c>
      <c r="K137" s="311"/>
    </row>
    <row r="138" spans="2:11" s="1" customFormat="1" ht="15" customHeight="1">
      <c r="B138" s="309"/>
      <c r="C138" s="269" t="s">
        <v>1200</v>
      </c>
      <c r="D138" s="269"/>
      <c r="E138" s="269"/>
      <c r="F138" s="289" t="s">
        <v>1170</v>
      </c>
      <c r="G138" s="269"/>
      <c r="H138" s="269" t="s">
        <v>1224</v>
      </c>
      <c r="I138" s="269" t="s">
        <v>1202</v>
      </c>
      <c r="J138" s="269"/>
      <c r="K138" s="311"/>
    </row>
    <row r="139" spans="2:11" s="1" customFormat="1" ht="15" customHeight="1">
      <c r="B139" s="309"/>
      <c r="C139" s="269" t="s">
        <v>1203</v>
      </c>
      <c r="D139" s="269"/>
      <c r="E139" s="269"/>
      <c r="F139" s="289" t="s">
        <v>1170</v>
      </c>
      <c r="G139" s="269"/>
      <c r="H139" s="269" t="s">
        <v>1225</v>
      </c>
      <c r="I139" s="269" t="s">
        <v>1205</v>
      </c>
      <c r="J139" s="269"/>
      <c r="K139" s="311"/>
    </row>
    <row r="140" spans="2:11" s="1" customFormat="1" ht="15" customHeight="1">
      <c r="B140" s="309"/>
      <c r="C140" s="269" t="s">
        <v>1206</v>
      </c>
      <c r="D140" s="269"/>
      <c r="E140" s="269"/>
      <c r="F140" s="289" t="s">
        <v>1170</v>
      </c>
      <c r="G140" s="269"/>
      <c r="H140" s="269" t="s">
        <v>1206</v>
      </c>
      <c r="I140" s="269" t="s">
        <v>1205</v>
      </c>
      <c r="J140" s="269"/>
      <c r="K140" s="311"/>
    </row>
    <row r="141" spans="2:11" s="1" customFormat="1" ht="15" customHeight="1">
      <c r="B141" s="309"/>
      <c r="C141" s="269" t="s">
        <v>39</v>
      </c>
      <c r="D141" s="269"/>
      <c r="E141" s="269"/>
      <c r="F141" s="289" t="s">
        <v>1170</v>
      </c>
      <c r="G141" s="269"/>
      <c r="H141" s="269" t="s">
        <v>1226</v>
      </c>
      <c r="I141" s="269" t="s">
        <v>1205</v>
      </c>
      <c r="J141" s="269"/>
      <c r="K141" s="311"/>
    </row>
    <row r="142" spans="2:11" s="1" customFormat="1" ht="15" customHeight="1">
      <c r="B142" s="309"/>
      <c r="C142" s="269" t="s">
        <v>1227</v>
      </c>
      <c r="D142" s="269"/>
      <c r="E142" s="269"/>
      <c r="F142" s="289" t="s">
        <v>1170</v>
      </c>
      <c r="G142" s="269"/>
      <c r="H142" s="269" t="s">
        <v>1228</v>
      </c>
      <c r="I142" s="269" t="s">
        <v>1205</v>
      </c>
      <c r="J142" s="269"/>
      <c r="K142" s="311"/>
    </row>
    <row r="143" spans="2:11" s="1" customFormat="1" ht="15" customHeight="1">
      <c r="B143" s="312"/>
      <c r="C143" s="313"/>
      <c r="D143" s="313"/>
      <c r="E143" s="313"/>
      <c r="F143" s="313"/>
      <c r="G143" s="313"/>
      <c r="H143" s="313"/>
      <c r="I143" s="313"/>
      <c r="J143" s="313"/>
      <c r="K143" s="314"/>
    </row>
    <row r="144" spans="2:11" s="1" customFormat="1" ht="18.75" customHeight="1">
      <c r="B144" s="266"/>
      <c r="C144" s="266"/>
      <c r="D144" s="266"/>
      <c r="E144" s="266"/>
      <c r="F144" s="301"/>
      <c r="G144" s="266"/>
      <c r="H144" s="266"/>
      <c r="I144" s="266"/>
      <c r="J144" s="266"/>
      <c r="K144" s="266"/>
    </row>
    <row r="145" spans="2:11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pans="2:11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pans="2:11" s="1" customFormat="1" ht="45" customHeight="1">
      <c r="B147" s="280"/>
      <c r="C147" s="389" t="s">
        <v>1229</v>
      </c>
      <c r="D147" s="389"/>
      <c r="E147" s="389"/>
      <c r="F147" s="389"/>
      <c r="G147" s="389"/>
      <c r="H147" s="389"/>
      <c r="I147" s="389"/>
      <c r="J147" s="389"/>
      <c r="K147" s="281"/>
    </row>
    <row r="148" spans="2:11" s="1" customFormat="1" ht="17.25" customHeight="1">
      <c r="B148" s="280"/>
      <c r="C148" s="282" t="s">
        <v>1164</v>
      </c>
      <c r="D148" s="282"/>
      <c r="E148" s="282"/>
      <c r="F148" s="282" t="s">
        <v>1165</v>
      </c>
      <c r="G148" s="283"/>
      <c r="H148" s="282" t="s">
        <v>55</v>
      </c>
      <c r="I148" s="282" t="s">
        <v>58</v>
      </c>
      <c r="J148" s="282" t="s">
        <v>1166</v>
      </c>
      <c r="K148" s="281"/>
    </row>
    <row r="149" spans="2:11" s="1" customFormat="1" ht="17.25" customHeight="1">
      <c r="B149" s="280"/>
      <c r="C149" s="284" t="s">
        <v>1167</v>
      </c>
      <c r="D149" s="284"/>
      <c r="E149" s="284"/>
      <c r="F149" s="285" t="s">
        <v>1168</v>
      </c>
      <c r="G149" s="286"/>
      <c r="H149" s="284"/>
      <c r="I149" s="284"/>
      <c r="J149" s="284" t="s">
        <v>1169</v>
      </c>
      <c r="K149" s="281"/>
    </row>
    <row r="150" spans="2:11" s="1" customFormat="1" ht="5.25" customHeight="1">
      <c r="B150" s="290"/>
      <c r="C150" s="287"/>
      <c r="D150" s="287"/>
      <c r="E150" s="287"/>
      <c r="F150" s="287"/>
      <c r="G150" s="288"/>
      <c r="H150" s="287"/>
      <c r="I150" s="287"/>
      <c r="J150" s="287"/>
      <c r="K150" s="311"/>
    </row>
    <row r="151" spans="2:11" s="1" customFormat="1" ht="15" customHeight="1">
      <c r="B151" s="290"/>
      <c r="C151" s="315" t="s">
        <v>1173</v>
      </c>
      <c r="D151" s="269"/>
      <c r="E151" s="269"/>
      <c r="F151" s="316" t="s">
        <v>1170</v>
      </c>
      <c r="G151" s="269"/>
      <c r="H151" s="315" t="s">
        <v>1210</v>
      </c>
      <c r="I151" s="315" t="s">
        <v>1172</v>
      </c>
      <c r="J151" s="315">
        <v>120</v>
      </c>
      <c r="K151" s="311"/>
    </row>
    <row r="152" spans="2:11" s="1" customFormat="1" ht="15" customHeight="1">
      <c r="B152" s="290"/>
      <c r="C152" s="315" t="s">
        <v>1219</v>
      </c>
      <c r="D152" s="269"/>
      <c r="E152" s="269"/>
      <c r="F152" s="316" t="s">
        <v>1170</v>
      </c>
      <c r="G152" s="269"/>
      <c r="H152" s="315" t="s">
        <v>1230</v>
      </c>
      <c r="I152" s="315" t="s">
        <v>1172</v>
      </c>
      <c r="J152" s="315" t="s">
        <v>1221</v>
      </c>
      <c r="K152" s="311"/>
    </row>
    <row r="153" spans="2:11" s="1" customFormat="1" ht="15" customHeight="1">
      <c r="B153" s="290"/>
      <c r="C153" s="315" t="s">
        <v>86</v>
      </c>
      <c r="D153" s="269"/>
      <c r="E153" s="269"/>
      <c r="F153" s="316" t="s">
        <v>1170</v>
      </c>
      <c r="G153" s="269"/>
      <c r="H153" s="315" t="s">
        <v>1231</v>
      </c>
      <c r="I153" s="315" t="s">
        <v>1172</v>
      </c>
      <c r="J153" s="315" t="s">
        <v>1221</v>
      </c>
      <c r="K153" s="311"/>
    </row>
    <row r="154" spans="2:11" s="1" customFormat="1" ht="15" customHeight="1">
      <c r="B154" s="290"/>
      <c r="C154" s="315" t="s">
        <v>1175</v>
      </c>
      <c r="D154" s="269"/>
      <c r="E154" s="269"/>
      <c r="F154" s="316" t="s">
        <v>1176</v>
      </c>
      <c r="G154" s="269"/>
      <c r="H154" s="315" t="s">
        <v>1210</v>
      </c>
      <c r="I154" s="315" t="s">
        <v>1172</v>
      </c>
      <c r="J154" s="315">
        <v>50</v>
      </c>
      <c r="K154" s="311"/>
    </row>
    <row r="155" spans="2:11" s="1" customFormat="1" ht="15" customHeight="1">
      <c r="B155" s="290"/>
      <c r="C155" s="315" t="s">
        <v>1178</v>
      </c>
      <c r="D155" s="269"/>
      <c r="E155" s="269"/>
      <c r="F155" s="316" t="s">
        <v>1170</v>
      </c>
      <c r="G155" s="269"/>
      <c r="H155" s="315" t="s">
        <v>1210</v>
      </c>
      <c r="I155" s="315" t="s">
        <v>1180</v>
      </c>
      <c r="J155" s="315"/>
      <c r="K155" s="311"/>
    </row>
    <row r="156" spans="2:11" s="1" customFormat="1" ht="15" customHeight="1">
      <c r="B156" s="290"/>
      <c r="C156" s="315" t="s">
        <v>1189</v>
      </c>
      <c r="D156" s="269"/>
      <c r="E156" s="269"/>
      <c r="F156" s="316" t="s">
        <v>1176</v>
      </c>
      <c r="G156" s="269"/>
      <c r="H156" s="315" t="s">
        <v>1210</v>
      </c>
      <c r="I156" s="315" t="s">
        <v>1172</v>
      </c>
      <c r="J156" s="315">
        <v>50</v>
      </c>
      <c r="K156" s="311"/>
    </row>
    <row r="157" spans="2:11" s="1" customFormat="1" ht="15" customHeight="1">
      <c r="B157" s="290"/>
      <c r="C157" s="315" t="s">
        <v>1197</v>
      </c>
      <c r="D157" s="269"/>
      <c r="E157" s="269"/>
      <c r="F157" s="316" t="s">
        <v>1176</v>
      </c>
      <c r="G157" s="269"/>
      <c r="H157" s="315" t="s">
        <v>1210</v>
      </c>
      <c r="I157" s="315" t="s">
        <v>1172</v>
      </c>
      <c r="J157" s="315">
        <v>50</v>
      </c>
      <c r="K157" s="311"/>
    </row>
    <row r="158" spans="2:11" s="1" customFormat="1" ht="15" customHeight="1">
      <c r="B158" s="290"/>
      <c r="C158" s="315" t="s">
        <v>1195</v>
      </c>
      <c r="D158" s="269"/>
      <c r="E158" s="269"/>
      <c r="F158" s="316" t="s">
        <v>1176</v>
      </c>
      <c r="G158" s="269"/>
      <c r="H158" s="315" t="s">
        <v>1210</v>
      </c>
      <c r="I158" s="315" t="s">
        <v>1172</v>
      </c>
      <c r="J158" s="315">
        <v>50</v>
      </c>
      <c r="K158" s="311"/>
    </row>
    <row r="159" spans="2:11" s="1" customFormat="1" ht="15" customHeight="1">
      <c r="B159" s="290"/>
      <c r="C159" s="315" t="s">
        <v>117</v>
      </c>
      <c r="D159" s="269"/>
      <c r="E159" s="269"/>
      <c r="F159" s="316" t="s">
        <v>1170</v>
      </c>
      <c r="G159" s="269"/>
      <c r="H159" s="315" t="s">
        <v>1232</v>
      </c>
      <c r="I159" s="315" t="s">
        <v>1172</v>
      </c>
      <c r="J159" s="315" t="s">
        <v>1233</v>
      </c>
      <c r="K159" s="311"/>
    </row>
    <row r="160" spans="2:11" s="1" customFormat="1" ht="15" customHeight="1">
      <c r="B160" s="290"/>
      <c r="C160" s="315" t="s">
        <v>1234</v>
      </c>
      <c r="D160" s="269"/>
      <c r="E160" s="269"/>
      <c r="F160" s="316" t="s">
        <v>1170</v>
      </c>
      <c r="G160" s="269"/>
      <c r="H160" s="315" t="s">
        <v>1235</v>
      </c>
      <c r="I160" s="315" t="s">
        <v>1205</v>
      </c>
      <c r="J160" s="315"/>
      <c r="K160" s="311"/>
    </row>
    <row r="161" spans="2:11" s="1" customFormat="1" ht="15" customHeight="1">
      <c r="B161" s="317"/>
      <c r="C161" s="299"/>
      <c r="D161" s="299"/>
      <c r="E161" s="299"/>
      <c r="F161" s="299"/>
      <c r="G161" s="299"/>
      <c r="H161" s="299"/>
      <c r="I161" s="299"/>
      <c r="J161" s="299"/>
      <c r="K161" s="318"/>
    </row>
    <row r="162" spans="2:11" s="1" customFormat="1" ht="18.75" customHeight="1">
      <c r="B162" s="266"/>
      <c r="C162" s="269"/>
      <c r="D162" s="269"/>
      <c r="E162" s="269"/>
      <c r="F162" s="289"/>
      <c r="G162" s="269"/>
      <c r="H162" s="269"/>
      <c r="I162" s="269"/>
      <c r="J162" s="269"/>
      <c r="K162" s="266"/>
    </row>
    <row r="163" spans="2:11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pans="2:11" s="1" customFormat="1" ht="7.5" customHeight="1">
      <c r="B164" s="258"/>
      <c r="C164" s="259"/>
      <c r="D164" s="259"/>
      <c r="E164" s="259"/>
      <c r="F164" s="259"/>
      <c r="G164" s="259"/>
      <c r="H164" s="259"/>
      <c r="I164" s="259"/>
      <c r="J164" s="259"/>
      <c r="K164" s="260"/>
    </row>
    <row r="165" spans="2:11" s="1" customFormat="1" ht="45" customHeight="1">
      <c r="B165" s="261"/>
      <c r="C165" s="390" t="s">
        <v>1236</v>
      </c>
      <c r="D165" s="390"/>
      <c r="E165" s="390"/>
      <c r="F165" s="390"/>
      <c r="G165" s="390"/>
      <c r="H165" s="390"/>
      <c r="I165" s="390"/>
      <c r="J165" s="390"/>
      <c r="K165" s="262"/>
    </row>
    <row r="166" spans="2:11" s="1" customFormat="1" ht="17.25" customHeight="1">
      <c r="B166" s="261"/>
      <c r="C166" s="282" t="s">
        <v>1164</v>
      </c>
      <c r="D166" s="282"/>
      <c r="E166" s="282"/>
      <c r="F166" s="282" t="s">
        <v>1165</v>
      </c>
      <c r="G166" s="319"/>
      <c r="H166" s="320" t="s">
        <v>55</v>
      </c>
      <c r="I166" s="320" t="s">
        <v>58</v>
      </c>
      <c r="J166" s="282" t="s">
        <v>1166</v>
      </c>
      <c r="K166" s="262"/>
    </row>
    <row r="167" spans="2:11" s="1" customFormat="1" ht="17.25" customHeight="1">
      <c r="B167" s="263"/>
      <c r="C167" s="284" t="s">
        <v>1167</v>
      </c>
      <c r="D167" s="284"/>
      <c r="E167" s="284"/>
      <c r="F167" s="285" t="s">
        <v>1168</v>
      </c>
      <c r="G167" s="321"/>
      <c r="H167" s="322"/>
      <c r="I167" s="322"/>
      <c r="J167" s="284" t="s">
        <v>1169</v>
      </c>
      <c r="K167" s="264"/>
    </row>
    <row r="168" spans="2:11" s="1" customFormat="1" ht="5.25" customHeight="1">
      <c r="B168" s="290"/>
      <c r="C168" s="287"/>
      <c r="D168" s="287"/>
      <c r="E168" s="287"/>
      <c r="F168" s="287"/>
      <c r="G168" s="288"/>
      <c r="H168" s="287"/>
      <c r="I168" s="287"/>
      <c r="J168" s="287"/>
      <c r="K168" s="311"/>
    </row>
    <row r="169" spans="2:11" s="1" customFormat="1" ht="15" customHeight="1">
      <c r="B169" s="290"/>
      <c r="C169" s="269" t="s">
        <v>1173</v>
      </c>
      <c r="D169" s="269"/>
      <c r="E169" s="269"/>
      <c r="F169" s="289" t="s">
        <v>1170</v>
      </c>
      <c r="G169" s="269"/>
      <c r="H169" s="269" t="s">
        <v>1210</v>
      </c>
      <c r="I169" s="269" t="s">
        <v>1172</v>
      </c>
      <c r="J169" s="269">
        <v>120</v>
      </c>
      <c r="K169" s="311"/>
    </row>
    <row r="170" spans="2:11" s="1" customFormat="1" ht="15" customHeight="1">
      <c r="B170" s="290"/>
      <c r="C170" s="269" t="s">
        <v>1219</v>
      </c>
      <c r="D170" s="269"/>
      <c r="E170" s="269"/>
      <c r="F170" s="289" t="s">
        <v>1170</v>
      </c>
      <c r="G170" s="269"/>
      <c r="H170" s="269" t="s">
        <v>1220</v>
      </c>
      <c r="I170" s="269" t="s">
        <v>1172</v>
      </c>
      <c r="J170" s="269" t="s">
        <v>1221</v>
      </c>
      <c r="K170" s="311"/>
    </row>
    <row r="171" spans="2:11" s="1" customFormat="1" ht="15" customHeight="1">
      <c r="B171" s="290"/>
      <c r="C171" s="269" t="s">
        <v>86</v>
      </c>
      <c r="D171" s="269"/>
      <c r="E171" s="269"/>
      <c r="F171" s="289" t="s">
        <v>1170</v>
      </c>
      <c r="G171" s="269"/>
      <c r="H171" s="269" t="s">
        <v>1237</v>
      </c>
      <c r="I171" s="269" t="s">
        <v>1172</v>
      </c>
      <c r="J171" s="269" t="s">
        <v>1221</v>
      </c>
      <c r="K171" s="311"/>
    </row>
    <row r="172" spans="2:11" s="1" customFormat="1" ht="15" customHeight="1">
      <c r="B172" s="290"/>
      <c r="C172" s="269" t="s">
        <v>1175</v>
      </c>
      <c r="D172" s="269"/>
      <c r="E172" s="269"/>
      <c r="F172" s="289" t="s">
        <v>1176</v>
      </c>
      <c r="G172" s="269"/>
      <c r="H172" s="269" t="s">
        <v>1237</v>
      </c>
      <c r="I172" s="269" t="s">
        <v>1172</v>
      </c>
      <c r="J172" s="269">
        <v>50</v>
      </c>
      <c r="K172" s="311"/>
    </row>
    <row r="173" spans="2:11" s="1" customFormat="1" ht="15" customHeight="1">
      <c r="B173" s="290"/>
      <c r="C173" s="269" t="s">
        <v>1178</v>
      </c>
      <c r="D173" s="269"/>
      <c r="E173" s="269"/>
      <c r="F173" s="289" t="s">
        <v>1170</v>
      </c>
      <c r="G173" s="269"/>
      <c r="H173" s="269" t="s">
        <v>1237</v>
      </c>
      <c r="I173" s="269" t="s">
        <v>1180</v>
      </c>
      <c r="J173" s="269"/>
      <c r="K173" s="311"/>
    </row>
    <row r="174" spans="2:11" s="1" customFormat="1" ht="15" customHeight="1">
      <c r="B174" s="290"/>
      <c r="C174" s="269" t="s">
        <v>1189</v>
      </c>
      <c r="D174" s="269"/>
      <c r="E174" s="269"/>
      <c r="F174" s="289" t="s">
        <v>1176</v>
      </c>
      <c r="G174" s="269"/>
      <c r="H174" s="269" t="s">
        <v>1237</v>
      </c>
      <c r="I174" s="269" t="s">
        <v>1172</v>
      </c>
      <c r="J174" s="269">
        <v>50</v>
      </c>
      <c r="K174" s="311"/>
    </row>
    <row r="175" spans="2:11" s="1" customFormat="1" ht="15" customHeight="1">
      <c r="B175" s="290"/>
      <c r="C175" s="269" t="s">
        <v>1197</v>
      </c>
      <c r="D175" s="269"/>
      <c r="E175" s="269"/>
      <c r="F175" s="289" t="s">
        <v>1176</v>
      </c>
      <c r="G175" s="269"/>
      <c r="H175" s="269" t="s">
        <v>1237</v>
      </c>
      <c r="I175" s="269" t="s">
        <v>1172</v>
      </c>
      <c r="J175" s="269">
        <v>50</v>
      </c>
      <c r="K175" s="311"/>
    </row>
    <row r="176" spans="2:11" s="1" customFormat="1" ht="15" customHeight="1">
      <c r="B176" s="290"/>
      <c r="C176" s="269" t="s">
        <v>1195</v>
      </c>
      <c r="D176" s="269"/>
      <c r="E176" s="269"/>
      <c r="F176" s="289" t="s">
        <v>1176</v>
      </c>
      <c r="G176" s="269"/>
      <c r="H176" s="269" t="s">
        <v>1237</v>
      </c>
      <c r="I176" s="269" t="s">
        <v>1172</v>
      </c>
      <c r="J176" s="269">
        <v>50</v>
      </c>
      <c r="K176" s="311"/>
    </row>
    <row r="177" spans="2:11" s="1" customFormat="1" ht="15" customHeight="1">
      <c r="B177" s="290"/>
      <c r="C177" s="269" t="s">
        <v>124</v>
      </c>
      <c r="D177" s="269"/>
      <c r="E177" s="269"/>
      <c r="F177" s="289" t="s">
        <v>1170</v>
      </c>
      <c r="G177" s="269"/>
      <c r="H177" s="269" t="s">
        <v>1238</v>
      </c>
      <c r="I177" s="269" t="s">
        <v>1239</v>
      </c>
      <c r="J177" s="269"/>
      <c r="K177" s="311"/>
    </row>
    <row r="178" spans="2:11" s="1" customFormat="1" ht="15" customHeight="1">
      <c r="B178" s="290"/>
      <c r="C178" s="269" t="s">
        <v>58</v>
      </c>
      <c r="D178" s="269"/>
      <c r="E178" s="269"/>
      <c r="F178" s="289" t="s">
        <v>1170</v>
      </c>
      <c r="G178" s="269"/>
      <c r="H178" s="269" t="s">
        <v>1240</v>
      </c>
      <c r="I178" s="269" t="s">
        <v>1241</v>
      </c>
      <c r="J178" s="269">
        <v>1</v>
      </c>
      <c r="K178" s="311"/>
    </row>
    <row r="179" spans="2:11" s="1" customFormat="1" ht="15" customHeight="1">
      <c r="B179" s="290"/>
      <c r="C179" s="269" t="s">
        <v>54</v>
      </c>
      <c r="D179" s="269"/>
      <c r="E179" s="269"/>
      <c r="F179" s="289" t="s">
        <v>1170</v>
      </c>
      <c r="G179" s="269"/>
      <c r="H179" s="269" t="s">
        <v>1242</v>
      </c>
      <c r="I179" s="269" t="s">
        <v>1172</v>
      </c>
      <c r="J179" s="269">
        <v>20</v>
      </c>
      <c r="K179" s="311"/>
    </row>
    <row r="180" spans="2:11" s="1" customFormat="1" ht="15" customHeight="1">
      <c r="B180" s="290"/>
      <c r="C180" s="269" t="s">
        <v>55</v>
      </c>
      <c r="D180" s="269"/>
      <c r="E180" s="269"/>
      <c r="F180" s="289" t="s">
        <v>1170</v>
      </c>
      <c r="G180" s="269"/>
      <c r="H180" s="269" t="s">
        <v>1243</v>
      </c>
      <c r="I180" s="269" t="s">
        <v>1172</v>
      </c>
      <c r="J180" s="269">
        <v>255</v>
      </c>
      <c r="K180" s="311"/>
    </row>
    <row r="181" spans="2:11" s="1" customFormat="1" ht="15" customHeight="1">
      <c r="B181" s="290"/>
      <c r="C181" s="269" t="s">
        <v>125</v>
      </c>
      <c r="D181" s="269"/>
      <c r="E181" s="269"/>
      <c r="F181" s="289" t="s">
        <v>1170</v>
      </c>
      <c r="G181" s="269"/>
      <c r="H181" s="269" t="s">
        <v>1134</v>
      </c>
      <c r="I181" s="269" t="s">
        <v>1172</v>
      </c>
      <c r="J181" s="269">
        <v>10</v>
      </c>
      <c r="K181" s="311"/>
    </row>
    <row r="182" spans="2:11" s="1" customFormat="1" ht="15" customHeight="1">
      <c r="B182" s="290"/>
      <c r="C182" s="269" t="s">
        <v>126</v>
      </c>
      <c r="D182" s="269"/>
      <c r="E182" s="269"/>
      <c r="F182" s="289" t="s">
        <v>1170</v>
      </c>
      <c r="G182" s="269"/>
      <c r="H182" s="269" t="s">
        <v>1244</v>
      </c>
      <c r="I182" s="269" t="s">
        <v>1205</v>
      </c>
      <c r="J182" s="269"/>
      <c r="K182" s="311"/>
    </row>
    <row r="183" spans="2:11" s="1" customFormat="1" ht="15" customHeight="1">
      <c r="B183" s="290"/>
      <c r="C183" s="269" t="s">
        <v>1245</v>
      </c>
      <c r="D183" s="269"/>
      <c r="E183" s="269"/>
      <c r="F183" s="289" t="s">
        <v>1170</v>
      </c>
      <c r="G183" s="269"/>
      <c r="H183" s="269" t="s">
        <v>1246</v>
      </c>
      <c r="I183" s="269" t="s">
        <v>1205</v>
      </c>
      <c r="J183" s="269"/>
      <c r="K183" s="311"/>
    </row>
    <row r="184" spans="2:11" s="1" customFormat="1" ht="15" customHeight="1">
      <c r="B184" s="290"/>
      <c r="C184" s="269" t="s">
        <v>1234</v>
      </c>
      <c r="D184" s="269"/>
      <c r="E184" s="269"/>
      <c r="F184" s="289" t="s">
        <v>1170</v>
      </c>
      <c r="G184" s="269"/>
      <c r="H184" s="269" t="s">
        <v>1247</v>
      </c>
      <c r="I184" s="269" t="s">
        <v>1205</v>
      </c>
      <c r="J184" s="269"/>
      <c r="K184" s="311"/>
    </row>
    <row r="185" spans="2:11" s="1" customFormat="1" ht="15" customHeight="1">
      <c r="B185" s="290"/>
      <c r="C185" s="269" t="s">
        <v>128</v>
      </c>
      <c r="D185" s="269"/>
      <c r="E185" s="269"/>
      <c r="F185" s="289" t="s">
        <v>1176</v>
      </c>
      <c r="G185" s="269"/>
      <c r="H185" s="269" t="s">
        <v>1248</v>
      </c>
      <c r="I185" s="269" t="s">
        <v>1172</v>
      </c>
      <c r="J185" s="269">
        <v>50</v>
      </c>
      <c r="K185" s="311"/>
    </row>
    <row r="186" spans="2:11" s="1" customFormat="1" ht="15" customHeight="1">
      <c r="B186" s="290"/>
      <c r="C186" s="269" t="s">
        <v>1249</v>
      </c>
      <c r="D186" s="269"/>
      <c r="E186" s="269"/>
      <c r="F186" s="289" t="s">
        <v>1176</v>
      </c>
      <c r="G186" s="269"/>
      <c r="H186" s="269" t="s">
        <v>1250</v>
      </c>
      <c r="I186" s="269" t="s">
        <v>1251</v>
      </c>
      <c r="J186" s="269"/>
      <c r="K186" s="311"/>
    </row>
    <row r="187" spans="2:11" s="1" customFormat="1" ht="15" customHeight="1">
      <c r="B187" s="290"/>
      <c r="C187" s="269" t="s">
        <v>1252</v>
      </c>
      <c r="D187" s="269"/>
      <c r="E187" s="269"/>
      <c r="F187" s="289" t="s">
        <v>1176</v>
      </c>
      <c r="G187" s="269"/>
      <c r="H187" s="269" t="s">
        <v>1253</v>
      </c>
      <c r="I187" s="269" t="s">
        <v>1251</v>
      </c>
      <c r="J187" s="269"/>
      <c r="K187" s="311"/>
    </row>
    <row r="188" spans="2:11" s="1" customFormat="1" ht="15" customHeight="1">
      <c r="B188" s="290"/>
      <c r="C188" s="269" t="s">
        <v>1254</v>
      </c>
      <c r="D188" s="269"/>
      <c r="E188" s="269"/>
      <c r="F188" s="289" t="s">
        <v>1176</v>
      </c>
      <c r="G188" s="269"/>
      <c r="H188" s="269" t="s">
        <v>1255</v>
      </c>
      <c r="I188" s="269" t="s">
        <v>1251</v>
      </c>
      <c r="J188" s="269"/>
      <c r="K188" s="311"/>
    </row>
    <row r="189" spans="2:11" s="1" customFormat="1" ht="15" customHeight="1">
      <c r="B189" s="290"/>
      <c r="C189" s="323" t="s">
        <v>1256</v>
      </c>
      <c r="D189" s="269"/>
      <c r="E189" s="269"/>
      <c r="F189" s="289" t="s">
        <v>1176</v>
      </c>
      <c r="G189" s="269"/>
      <c r="H189" s="269" t="s">
        <v>1257</v>
      </c>
      <c r="I189" s="269" t="s">
        <v>1258</v>
      </c>
      <c r="J189" s="324" t="s">
        <v>1259</v>
      </c>
      <c r="K189" s="311"/>
    </row>
    <row r="190" spans="2:11" s="1" customFormat="1" ht="15" customHeight="1">
      <c r="B190" s="290"/>
      <c r="C190" s="275" t="s">
        <v>43</v>
      </c>
      <c r="D190" s="269"/>
      <c r="E190" s="269"/>
      <c r="F190" s="289" t="s">
        <v>1170</v>
      </c>
      <c r="G190" s="269"/>
      <c r="H190" s="266" t="s">
        <v>1260</v>
      </c>
      <c r="I190" s="269" t="s">
        <v>1261</v>
      </c>
      <c r="J190" s="269"/>
      <c r="K190" s="311"/>
    </row>
    <row r="191" spans="2:11" s="1" customFormat="1" ht="15" customHeight="1">
      <c r="B191" s="290"/>
      <c r="C191" s="275" t="s">
        <v>1262</v>
      </c>
      <c r="D191" s="269"/>
      <c r="E191" s="269"/>
      <c r="F191" s="289" t="s">
        <v>1170</v>
      </c>
      <c r="G191" s="269"/>
      <c r="H191" s="269" t="s">
        <v>1263</v>
      </c>
      <c r="I191" s="269" t="s">
        <v>1205</v>
      </c>
      <c r="J191" s="269"/>
      <c r="K191" s="311"/>
    </row>
    <row r="192" spans="2:11" s="1" customFormat="1" ht="15" customHeight="1">
      <c r="B192" s="290"/>
      <c r="C192" s="275" t="s">
        <v>1264</v>
      </c>
      <c r="D192" s="269"/>
      <c r="E192" s="269"/>
      <c r="F192" s="289" t="s">
        <v>1170</v>
      </c>
      <c r="G192" s="269"/>
      <c r="H192" s="269" t="s">
        <v>1265</v>
      </c>
      <c r="I192" s="269" t="s">
        <v>1205</v>
      </c>
      <c r="J192" s="269"/>
      <c r="K192" s="311"/>
    </row>
    <row r="193" spans="2:11" s="1" customFormat="1" ht="15" customHeight="1">
      <c r="B193" s="290"/>
      <c r="C193" s="275" t="s">
        <v>1266</v>
      </c>
      <c r="D193" s="269"/>
      <c r="E193" s="269"/>
      <c r="F193" s="289" t="s">
        <v>1176</v>
      </c>
      <c r="G193" s="269"/>
      <c r="H193" s="269" t="s">
        <v>1267</v>
      </c>
      <c r="I193" s="269" t="s">
        <v>1205</v>
      </c>
      <c r="J193" s="269"/>
      <c r="K193" s="311"/>
    </row>
    <row r="194" spans="2:11" s="1" customFormat="1" ht="15" customHeight="1">
      <c r="B194" s="317"/>
      <c r="C194" s="325"/>
      <c r="D194" s="299"/>
      <c r="E194" s="299"/>
      <c r="F194" s="299"/>
      <c r="G194" s="299"/>
      <c r="H194" s="299"/>
      <c r="I194" s="299"/>
      <c r="J194" s="299"/>
      <c r="K194" s="318"/>
    </row>
    <row r="195" spans="2:11" s="1" customFormat="1" ht="18.75" customHeight="1">
      <c r="B195" s="266"/>
      <c r="C195" s="269"/>
      <c r="D195" s="269"/>
      <c r="E195" s="269"/>
      <c r="F195" s="289"/>
      <c r="G195" s="269"/>
      <c r="H195" s="269"/>
      <c r="I195" s="269"/>
      <c r="J195" s="269"/>
      <c r="K195" s="266"/>
    </row>
    <row r="196" spans="2:11" s="1" customFormat="1" ht="18.75" customHeight="1">
      <c r="B196" s="266"/>
      <c r="C196" s="269"/>
      <c r="D196" s="269"/>
      <c r="E196" s="269"/>
      <c r="F196" s="289"/>
      <c r="G196" s="269"/>
      <c r="H196" s="269"/>
      <c r="I196" s="269"/>
      <c r="J196" s="269"/>
      <c r="K196" s="266"/>
    </row>
    <row r="197" spans="2:11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pans="2:11" s="1" customFormat="1" ht="13.5">
      <c r="B198" s="258"/>
      <c r="C198" s="259"/>
      <c r="D198" s="259"/>
      <c r="E198" s="259"/>
      <c r="F198" s="259"/>
      <c r="G198" s="259"/>
      <c r="H198" s="259"/>
      <c r="I198" s="259"/>
      <c r="J198" s="259"/>
      <c r="K198" s="260"/>
    </row>
    <row r="199" spans="2:11" s="1" customFormat="1" ht="21">
      <c r="B199" s="261"/>
      <c r="C199" s="390" t="s">
        <v>1268</v>
      </c>
      <c r="D199" s="390"/>
      <c r="E199" s="390"/>
      <c r="F199" s="390"/>
      <c r="G199" s="390"/>
      <c r="H199" s="390"/>
      <c r="I199" s="390"/>
      <c r="J199" s="390"/>
      <c r="K199" s="262"/>
    </row>
    <row r="200" spans="2:11" s="1" customFormat="1" ht="25.5" customHeight="1">
      <c r="B200" s="261"/>
      <c r="C200" s="326" t="s">
        <v>1269</v>
      </c>
      <c r="D200" s="326"/>
      <c r="E200" s="326"/>
      <c r="F200" s="326" t="s">
        <v>1270</v>
      </c>
      <c r="G200" s="327"/>
      <c r="H200" s="391" t="s">
        <v>1271</v>
      </c>
      <c r="I200" s="391"/>
      <c r="J200" s="391"/>
      <c r="K200" s="262"/>
    </row>
    <row r="201" spans="2:11" s="1" customFormat="1" ht="5.25" customHeight="1">
      <c r="B201" s="290"/>
      <c r="C201" s="287"/>
      <c r="D201" s="287"/>
      <c r="E201" s="287"/>
      <c r="F201" s="287"/>
      <c r="G201" s="269"/>
      <c r="H201" s="287"/>
      <c r="I201" s="287"/>
      <c r="J201" s="287"/>
      <c r="K201" s="311"/>
    </row>
    <row r="202" spans="2:11" s="1" customFormat="1" ht="15" customHeight="1">
      <c r="B202" s="290"/>
      <c r="C202" s="269" t="s">
        <v>1261</v>
      </c>
      <c r="D202" s="269"/>
      <c r="E202" s="269"/>
      <c r="F202" s="289" t="s">
        <v>44</v>
      </c>
      <c r="G202" s="269"/>
      <c r="H202" s="392" t="s">
        <v>1272</v>
      </c>
      <c r="I202" s="392"/>
      <c r="J202" s="392"/>
      <c r="K202" s="311"/>
    </row>
    <row r="203" spans="2:11" s="1" customFormat="1" ht="15" customHeight="1">
      <c r="B203" s="290"/>
      <c r="C203" s="296"/>
      <c r="D203" s="269"/>
      <c r="E203" s="269"/>
      <c r="F203" s="289" t="s">
        <v>45</v>
      </c>
      <c r="G203" s="269"/>
      <c r="H203" s="392" t="s">
        <v>1273</v>
      </c>
      <c r="I203" s="392"/>
      <c r="J203" s="392"/>
      <c r="K203" s="311"/>
    </row>
    <row r="204" spans="2:11" s="1" customFormat="1" ht="15" customHeight="1">
      <c r="B204" s="290"/>
      <c r="C204" s="296"/>
      <c r="D204" s="269"/>
      <c r="E204" s="269"/>
      <c r="F204" s="289" t="s">
        <v>48</v>
      </c>
      <c r="G204" s="269"/>
      <c r="H204" s="392" t="s">
        <v>1274</v>
      </c>
      <c r="I204" s="392"/>
      <c r="J204" s="392"/>
      <c r="K204" s="311"/>
    </row>
    <row r="205" spans="2:11" s="1" customFormat="1" ht="15" customHeight="1">
      <c r="B205" s="290"/>
      <c r="C205" s="269"/>
      <c r="D205" s="269"/>
      <c r="E205" s="269"/>
      <c r="F205" s="289" t="s">
        <v>46</v>
      </c>
      <c r="G205" s="269"/>
      <c r="H205" s="392" t="s">
        <v>1275</v>
      </c>
      <c r="I205" s="392"/>
      <c r="J205" s="392"/>
      <c r="K205" s="311"/>
    </row>
    <row r="206" spans="2:11" s="1" customFormat="1" ht="15" customHeight="1">
      <c r="B206" s="290"/>
      <c r="C206" s="269"/>
      <c r="D206" s="269"/>
      <c r="E206" s="269"/>
      <c r="F206" s="289" t="s">
        <v>47</v>
      </c>
      <c r="G206" s="269"/>
      <c r="H206" s="392" t="s">
        <v>1276</v>
      </c>
      <c r="I206" s="392"/>
      <c r="J206" s="392"/>
      <c r="K206" s="311"/>
    </row>
    <row r="207" spans="2:11" s="1" customFormat="1" ht="15" customHeight="1">
      <c r="B207" s="290"/>
      <c r="C207" s="269"/>
      <c r="D207" s="269"/>
      <c r="E207" s="269"/>
      <c r="F207" s="289"/>
      <c r="G207" s="269"/>
      <c r="H207" s="269"/>
      <c r="I207" s="269"/>
      <c r="J207" s="269"/>
      <c r="K207" s="311"/>
    </row>
    <row r="208" spans="2:11" s="1" customFormat="1" ht="15" customHeight="1">
      <c r="B208" s="290"/>
      <c r="C208" s="269" t="s">
        <v>1217</v>
      </c>
      <c r="D208" s="269"/>
      <c r="E208" s="269"/>
      <c r="F208" s="289" t="s">
        <v>79</v>
      </c>
      <c r="G208" s="269"/>
      <c r="H208" s="392" t="s">
        <v>1277</v>
      </c>
      <c r="I208" s="392"/>
      <c r="J208" s="392"/>
      <c r="K208" s="311"/>
    </row>
    <row r="209" spans="2:11" s="1" customFormat="1" ht="15" customHeight="1">
      <c r="B209" s="290"/>
      <c r="C209" s="296"/>
      <c r="D209" s="269"/>
      <c r="E209" s="269"/>
      <c r="F209" s="289" t="s">
        <v>1115</v>
      </c>
      <c r="G209" s="269"/>
      <c r="H209" s="392" t="s">
        <v>1116</v>
      </c>
      <c r="I209" s="392"/>
      <c r="J209" s="392"/>
      <c r="K209" s="311"/>
    </row>
    <row r="210" spans="2:11" s="1" customFormat="1" ht="15" customHeight="1">
      <c r="B210" s="290"/>
      <c r="C210" s="269"/>
      <c r="D210" s="269"/>
      <c r="E210" s="269"/>
      <c r="F210" s="289" t="s">
        <v>1113</v>
      </c>
      <c r="G210" s="269"/>
      <c r="H210" s="392" t="s">
        <v>1278</v>
      </c>
      <c r="I210" s="392"/>
      <c r="J210" s="392"/>
      <c r="K210" s="311"/>
    </row>
    <row r="211" spans="2:11" s="1" customFormat="1" ht="15" customHeight="1">
      <c r="B211" s="328"/>
      <c r="C211" s="296"/>
      <c r="D211" s="296"/>
      <c r="E211" s="296"/>
      <c r="F211" s="289" t="s">
        <v>1117</v>
      </c>
      <c r="G211" s="275"/>
      <c r="H211" s="393" t="s">
        <v>1118</v>
      </c>
      <c r="I211" s="393"/>
      <c r="J211" s="393"/>
      <c r="K211" s="329"/>
    </row>
    <row r="212" spans="2:11" s="1" customFormat="1" ht="15" customHeight="1">
      <c r="B212" s="328"/>
      <c r="C212" s="296"/>
      <c r="D212" s="296"/>
      <c r="E212" s="296"/>
      <c r="F212" s="289" t="s">
        <v>276</v>
      </c>
      <c r="G212" s="275"/>
      <c r="H212" s="393" t="s">
        <v>1066</v>
      </c>
      <c r="I212" s="393"/>
      <c r="J212" s="393"/>
      <c r="K212" s="329"/>
    </row>
    <row r="213" spans="2:11" s="1" customFormat="1" ht="15" customHeight="1">
      <c r="B213" s="328"/>
      <c r="C213" s="296"/>
      <c r="D213" s="296"/>
      <c r="E213" s="296"/>
      <c r="F213" s="330"/>
      <c r="G213" s="275"/>
      <c r="H213" s="331"/>
      <c r="I213" s="331"/>
      <c r="J213" s="331"/>
      <c r="K213" s="329"/>
    </row>
    <row r="214" spans="2:11" s="1" customFormat="1" ht="15" customHeight="1">
      <c r="B214" s="328"/>
      <c r="C214" s="269" t="s">
        <v>1241</v>
      </c>
      <c r="D214" s="296"/>
      <c r="E214" s="296"/>
      <c r="F214" s="289">
        <v>1</v>
      </c>
      <c r="G214" s="275"/>
      <c r="H214" s="393" t="s">
        <v>1279</v>
      </c>
      <c r="I214" s="393"/>
      <c r="J214" s="393"/>
      <c r="K214" s="329"/>
    </row>
    <row r="215" spans="2:11" s="1" customFormat="1" ht="15" customHeight="1">
      <c r="B215" s="328"/>
      <c r="C215" s="296"/>
      <c r="D215" s="296"/>
      <c r="E215" s="296"/>
      <c r="F215" s="289">
        <v>2</v>
      </c>
      <c r="G215" s="275"/>
      <c r="H215" s="393" t="s">
        <v>1280</v>
      </c>
      <c r="I215" s="393"/>
      <c r="J215" s="393"/>
      <c r="K215" s="329"/>
    </row>
    <row r="216" spans="2:11" s="1" customFormat="1" ht="15" customHeight="1">
      <c r="B216" s="328"/>
      <c r="C216" s="296"/>
      <c r="D216" s="296"/>
      <c r="E216" s="296"/>
      <c r="F216" s="289">
        <v>3</v>
      </c>
      <c r="G216" s="275"/>
      <c r="H216" s="393" t="s">
        <v>1281</v>
      </c>
      <c r="I216" s="393"/>
      <c r="J216" s="393"/>
      <c r="K216" s="329"/>
    </row>
    <row r="217" spans="2:11" s="1" customFormat="1" ht="15" customHeight="1">
      <c r="B217" s="328"/>
      <c r="C217" s="296"/>
      <c r="D217" s="296"/>
      <c r="E217" s="296"/>
      <c r="F217" s="289">
        <v>4</v>
      </c>
      <c r="G217" s="275"/>
      <c r="H217" s="393" t="s">
        <v>1282</v>
      </c>
      <c r="I217" s="393"/>
      <c r="J217" s="393"/>
      <c r="K217" s="329"/>
    </row>
    <row r="218" spans="2:11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SO 01.1 - železniční svrš...</vt:lpstr>
      <vt:lpstr>SO 01.2 - propustek v km ...</vt:lpstr>
      <vt:lpstr>SO 02.1 - železniční svrš...</vt:lpstr>
      <vt:lpstr>SO 02.2 - propustek v km ...</vt:lpstr>
      <vt:lpstr>SO 03.1 - Železniční svrš...</vt:lpstr>
      <vt:lpstr>SO 03.2 - Propustek v km ...</vt:lpstr>
      <vt:lpstr>VRN - Vedlejší rozpočtové...</vt:lpstr>
      <vt:lpstr>Pokyny pro vyplnění</vt:lpstr>
      <vt:lpstr>'Rekapitulace stavby'!Názvy_tisku</vt:lpstr>
      <vt:lpstr>'SO 01.1 - železniční svrš...'!Názvy_tisku</vt:lpstr>
      <vt:lpstr>'SO 01.2 - propustek v km ...'!Názvy_tisku</vt:lpstr>
      <vt:lpstr>'SO 02.1 - železniční svrš...'!Názvy_tisku</vt:lpstr>
      <vt:lpstr>'SO 02.2 - propustek v km ...'!Názvy_tisku</vt:lpstr>
      <vt:lpstr>'SO 03.1 - Železniční svrš...'!Názvy_tisku</vt:lpstr>
      <vt:lpstr>'SO 03.2 - Propustek v km ...'!Názvy_tisku</vt:lpstr>
      <vt:lpstr>'VRN - Vedlejší rozpočtové...'!Názvy_tisku</vt:lpstr>
      <vt:lpstr>'Pokyny pro vyplnění'!Oblast_tisku</vt:lpstr>
      <vt:lpstr>'Rekapitulace stavby'!Oblast_tisku</vt:lpstr>
      <vt:lpstr>'SO 01.1 - železniční svrš...'!Oblast_tisku</vt:lpstr>
      <vt:lpstr>'SO 01.2 - propustek v km ...'!Oblast_tisku</vt:lpstr>
      <vt:lpstr>'SO 02.1 - železniční svrš...'!Oblast_tisku</vt:lpstr>
      <vt:lpstr>'SO 02.2 - propustek v km ...'!Oblast_tisku</vt:lpstr>
      <vt:lpstr>'SO 03.1 - Železniční svrš...'!Oblast_tisku</vt:lpstr>
      <vt:lpstr>'SO 03.2 - Propustek v km 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Vaněk Libor</cp:lastModifiedBy>
  <dcterms:created xsi:type="dcterms:W3CDTF">2020-04-06T12:51:58Z</dcterms:created>
  <dcterms:modified xsi:type="dcterms:W3CDTF">2020-04-06T12:53:21Z</dcterms:modified>
</cp:coreProperties>
</file>